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/>
  <mc:AlternateContent xmlns:mc="http://schemas.openxmlformats.org/markup-compatibility/2006">
    <mc:Choice Requires="x15">
      <x15ac:absPath xmlns:x15ac="http://schemas.microsoft.com/office/spreadsheetml/2010/11/ac" url="U:\Documents\MONTHLY\"/>
    </mc:Choice>
  </mc:AlternateContent>
  <xr:revisionPtr revIDLastSave="0" documentId="13_ncr:1_{48198DC6-E011-449F-BA2F-13CB23C028E9}" xr6:coauthVersionLast="47" xr6:coauthVersionMax="47" xr10:uidLastSave="{00000000-0000-0000-0000-000000000000}"/>
  <bookViews>
    <workbookView xWindow="23880" yWindow="-120" windowWidth="24240" windowHeight="13020" activeTab="1" xr2:uid="{00000000-000D-0000-FFFF-FFFF00000000}"/>
  </bookViews>
  <sheets>
    <sheet name="L-D Ratio History thru 2023" sheetId="1" r:id="rId1"/>
    <sheet name="Loan to Deposit Ratio History-" sheetId="2" r:id="rId2"/>
  </sheets>
  <definedNames>
    <definedName name="_xlnm.Print_Area" localSheetId="0">'L-D Ratio History thru 2023'!$A$1:$K$36</definedName>
    <definedName name="Print_Area_MI" localSheetId="0">'L-D Ratio History thru 2023'!$B$38:$J$282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6" i="2" l="1"/>
  <c r="D25" i="2"/>
  <c r="D24" i="2"/>
  <c r="D23" i="2"/>
  <c r="D20" i="2"/>
  <c r="D19" i="2"/>
  <c r="D18" i="2"/>
  <c r="D17" i="2"/>
  <c r="D14" i="2"/>
  <c r="D13" i="2"/>
  <c r="D12" i="2"/>
  <c r="D11" i="2"/>
  <c r="D8" i="2"/>
  <c r="D7" i="2"/>
  <c r="D6" i="2"/>
  <c r="D5" i="2"/>
  <c r="I19" i="1"/>
  <c r="H19" i="1"/>
  <c r="J17" i="1"/>
  <c r="E17" i="1"/>
  <c r="J16" i="1"/>
  <c r="E16" i="1"/>
  <c r="J15" i="1"/>
  <c r="E15" i="1"/>
  <c r="J14" i="1"/>
  <c r="E14" i="1"/>
  <c r="J13" i="1"/>
  <c r="D19" i="1"/>
  <c r="E13" i="1"/>
  <c r="J12" i="1"/>
  <c r="E12" i="1"/>
  <c r="J11" i="1"/>
  <c r="E11" i="1"/>
  <c r="J10" i="1"/>
  <c r="E10" i="1"/>
  <c r="J9" i="1"/>
  <c r="E9" i="1"/>
  <c r="J8" i="1"/>
  <c r="E8" i="1"/>
  <c r="J7" i="1"/>
  <c r="E7" i="1"/>
  <c r="J6" i="1"/>
  <c r="E6" i="1"/>
  <c r="C30" i="1"/>
  <c r="D30" i="1"/>
  <c r="E30" i="1" s="1"/>
  <c r="I36" i="1"/>
  <c r="C36" i="1"/>
  <c r="J34" i="1"/>
  <c r="E34" i="1"/>
  <c r="J33" i="1"/>
  <c r="E33" i="1"/>
  <c r="J32" i="1"/>
  <c r="E32" i="1"/>
  <c r="J31" i="1"/>
  <c r="E31" i="1"/>
  <c r="H36" i="1"/>
  <c r="J29" i="1"/>
  <c r="E29" i="1"/>
  <c r="J28" i="1"/>
  <c r="E28" i="1"/>
  <c r="J27" i="1"/>
  <c r="E27" i="1"/>
  <c r="J26" i="1"/>
  <c r="E26" i="1"/>
  <c r="J25" i="1"/>
  <c r="E25" i="1"/>
  <c r="J24" i="1"/>
  <c r="E24" i="1"/>
  <c r="J23" i="1"/>
  <c r="E23" i="1"/>
  <c r="H48" i="1"/>
  <c r="J19" i="1" l="1"/>
  <c r="C19" i="1"/>
  <c r="E19" i="1" s="1"/>
  <c r="D36" i="1"/>
  <c r="E36" i="1" s="1"/>
  <c r="J36" i="1"/>
  <c r="J30" i="1"/>
  <c r="I54" i="1"/>
  <c r="H54" i="1"/>
  <c r="D54" i="1"/>
  <c r="C54" i="1"/>
  <c r="J52" i="1"/>
  <c r="E52" i="1"/>
  <c r="J51" i="1"/>
  <c r="E51" i="1"/>
  <c r="J50" i="1"/>
  <c r="E50" i="1"/>
  <c r="J49" i="1"/>
  <c r="E49" i="1"/>
  <c r="J48" i="1"/>
  <c r="E48" i="1"/>
  <c r="J47" i="1"/>
  <c r="E47" i="1"/>
  <c r="J46" i="1"/>
  <c r="E46" i="1"/>
  <c r="J45" i="1"/>
  <c r="E45" i="1"/>
  <c r="J44" i="1"/>
  <c r="E44" i="1"/>
  <c r="J43" i="1"/>
  <c r="E43" i="1"/>
  <c r="J42" i="1"/>
  <c r="E42" i="1"/>
  <c r="J41" i="1"/>
  <c r="E41" i="1"/>
  <c r="J54" i="1" l="1"/>
  <c r="E54" i="1"/>
  <c r="I71" i="1"/>
  <c r="H71" i="1"/>
  <c r="D71" i="1"/>
  <c r="C71" i="1"/>
  <c r="J69" i="1"/>
  <c r="E69" i="1"/>
  <c r="J68" i="1"/>
  <c r="E68" i="1"/>
  <c r="J67" i="1"/>
  <c r="E67" i="1"/>
  <c r="J66" i="1"/>
  <c r="E66" i="1"/>
  <c r="J65" i="1"/>
  <c r="E65" i="1"/>
  <c r="J64" i="1"/>
  <c r="E64" i="1"/>
  <c r="J63" i="1"/>
  <c r="E63" i="1"/>
  <c r="J62" i="1"/>
  <c r="E62" i="1"/>
  <c r="J61" i="1"/>
  <c r="E61" i="1"/>
  <c r="J60" i="1"/>
  <c r="E60" i="1"/>
  <c r="J59" i="1"/>
  <c r="E59" i="1"/>
  <c r="J58" i="1"/>
  <c r="E58" i="1"/>
  <c r="J71" i="1" l="1"/>
  <c r="E71" i="1"/>
  <c r="I88" i="1"/>
  <c r="H88" i="1"/>
  <c r="J86" i="1"/>
  <c r="J85" i="1"/>
  <c r="J84" i="1"/>
  <c r="J83" i="1"/>
  <c r="J82" i="1"/>
  <c r="J81" i="1"/>
  <c r="J80" i="1"/>
  <c r="J79" i="1"/>
  <c r="J78" i="1"/>
  <c r="J77" i="1"/>
  <c r="J76" i="1"/>
  <c r="J75" i="1"/>
  <c r="J88" i="1" l="1"/>
  <c r="D88" i="1"/>
  <c r="C88" i="1"/>
  <c r="E86" i="1"/>
  <c r="E85" i="1"/>
  <c r="E84" i="1"/>
  <c r="E83" i="1"/>
  <c r="E82" i="1"/>
  <c r="E81" i="1"/>
  <c r="E80" i="1"/>
  <c r="E79" i="1"/>
  <c r="E78" i="1"/>
  <c r="E77" i="1"/>
  <c r="E76" i="1"/>
  <c r="E75" i="1"/>
  <c r="E88" i="1" l="1"/>
  <c r="I105" i="1"/>
  <c r="H105" i="1"/>
  <c r="D105" i="1"/>
  <c r="C105" i="1"/>
  <c r="J103" i="1"/>
  <c r="E103" i="1"/>
  <c r="J102" i="1"/>
  <c r="E102" i="1"/>
  <c r="J101" i="1"/>
  <c r="E101" i="1"/>
  <c r="J100" i="1"/>
  <c r="E100" i="1"/>
  <c r="J99" i="1"/>
  <c r="E99" i="1"/>
  <c r="J98" i="1"/>
  <c r="E98" i="1"/>
  <c r="J97" i="1"/>
  <c r="E97" i="1"/>
  <c r="J96" i="1"/>
  <c r="E96" i="1"/>
  <c r="J95" i="1"/>
  <c r="E95" i="1"/>
  <c r="J94" i="1"/>
  <c r="E94" i="1"/>
  <c r="J93" i="1"/>
  <c r="E93" i="1"/>
  <c r="J92" i="1"/>
  <c r="E92" i="1"/>
  <c r="I122" i="1"/>
  <c r="H122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D122" i="1"/>
  <c r="C122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I139" i="1"/>
  <c r="H139" i="1"/>
  <c r="D139" i="1"/>
  <c r="C139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I156" i="1"/>
  <c r="H156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C156" i="1"/>
  <c r="D156" i="1"/>
  <c r="E161" i="1"/>
  <c r="J161" i="1"/>
  <c r="C162" i="1"/>
  <c r="C174" i="1" s="1"/>
  <c r="D162" i="1"/>
  <c r="J162" i="1"/>
  <c r="E163" i="1"/>
  <c r="J163" i="1"/>
  <c r="E164" i="1"/>
  <c r="J164" i="1"/>
  <c r="E165" i="1"/>
  <c r="J165" i="1"/>
  <c r="E166" i="1"/>
  <c r="J166" i="1"/>
  <c r="E167" i="1"/>
  <c r="J167" i="1"/>
  <c r="E168" i="1"/>
  <c r="J168" i="1"/>
  <c r="E169" i="1"/>
  <c r="J169" i="1"/>
  <c r="E170" i="1"/>
  <c r="J170" i="1"/>
  <c r="E171" i="1"/>
  <c r="J171" i="1"/>
  <c r="E172" i="1"/>
  <c r="J172" i="1"/>
  <c r="H174" i="1"/>
  <c r="I174" i="1"/>
  <c r="J174" i="1" s="1"/>
  <c r="E178" i="1"/>
  <c r="J178" i="1"/>
  <c r="E179" i="1"/>
  <c r="J179" i="1"/>
  <c r="E180" i="1"/>
  <c r="J180" i="1"/>
  <c r="E181" i="1"/>
  <c r="J181" i="1"/>
  <c r="E182" i="1"/>
  <c r="J182" i="1"/>
  <c r="E183" i="1"/>
  <c r="J183" i="1"/>
  <c r="E184" i="1"/>
  <c r="J184" i="1"/>
  <c r="E185" i="1"/>
  <c r="J185" i="1"/>
  <c r="E186" i="1"/>
  <c r="J186" i="1"/>
  <c r="E187" i="1"/>
  <c r="J187" i="1"/>
  <c r="E188" i="1"/>
  <c r="J188" i="1"/>
  <c r="E189" i="1"/>
  <c r="J189" i="1"/>
  <c r="C191" i="1"/>
  <c r="D191" i="1"/>
  <c r="H191" i="1"/>
  <c r="I191" i="1"/>
  <c r="J191" i="1" s="1"/>
  <c r="E195" i="1"/>
  <c r="J195" i="1"/>
  <c r="E196" i="1"/>
  <c r="J196" i="1"/>
  <c r="E197" i="1"/>
  <c r="J197" i="1"/>
  <c r="E198" i="1"/>
  <c r="J198" i="1"/>
  <c r="E199" i="1"/>
  <c r="J199" i="1"/>
  <c r="E200" i="1"/>
  <c r="J200" i="1"/>
  <c r="E201" i="1"/>
  <c r="J201" i="1"/>
  <c r="E202" i="1"/>
  <c r="J202" i="1"/>
  <c r="E203" i="1"/>
  <c r="J203" i="1"/>
  <c r="E204" i="1"/>
  <c r="J204" i="1"/>
  <c r="E205" i="1"/>
  <c r="J205" i="1"/>
  <c r="E206" i="1"/>
  <c r="J206" i="1"/>
  <c r="C208" i="1"/>
  <c r="D208" i="1"/>
  <c r="H208" i="1"/>
  <c r="I208" i="1"/>
  <c r="E212" i="1"/>
  <c r="J212" i="1"/>
  <c r="E213" i="1"/>
  <c r="J213" i="1"/>
  <c r="E214" i="1"/>
  <c r="J214" i="1"/>
  <c r="E215" i="1"/>
  <c r="J215" i="1"/>
  <c r="E216" i="1"/>
  <c r="J216" i="1"/>
  <c r="E217" i="1"/>
  <c r="J217" i="1"/>
  <c r="E218" i="1"/>
  <c r="J218" i="1"/>
  <c r="E219" i="1"/>
  <c r="J219" i="1"/>
  <c r="E220" i="1"/>
  <c r="J220" i="1"/>
  <c r="E221" i="1"/>
  <c r="J221" i="1"/>
  <c r="E222" i="1"/>
  <c r="J222" i="1"/>
  <c r="E223" i="1"/>
  <c r="J223" i="1"/>
  <c r="C225" i="1"/>
  <c r="D225" i="1"/>
  <c r="H225" i="1"/>
  <c r="I225" i="1"/>
  <c r="E229" i="1"/>
  <c r="J229" i="1"/>
  <c r="E230" i="1"/>
  <c r="J230" i="1"/>
  <c r="E231" i="1"/>
  <c r="J231" i="1"/>
  <c r="E232" i="1"/>
  <c r="J232" i="1"/>
  <c r="E233" i="1"/>
  <c r="J233" i="1"/>
  <c r="E234" i="1"/>
  <c r="J234" i="1"/>
  <c r="E235" i="1"/>
  <c r="J235" i="1"/>
  <c r="E236" i="1"/>
  <c r="J236" i="1"/>
  <c r="E237" i="1"/>
  <c r="J237" i="1"/>
  <c r="E238" i="1"/>
  <c r="J238" i="1"/>
  <c r="E239" i="1"/>
  <c r="J239" i="1"/>
  <c r="E240" i="1"/>
  <c r="J240" i="1"/>
  <c r="C242" i="1"/>
  <c r="D242" i="1"/>
  <c r="H242" i="1"/>
  <c r="I242" i="1"/>
  <c r="J242" i="1" s="1"/>
  <c r="E250" i="1"/>
  <c r="J250" i="1"/>
  <c r="E251" i="1"/>
  <c r="J251" i="1"/>
  <c r="E252" i="1"/>
  <c r="J252" i="1"/>
  <c r="E253" i="1"/>
  <c r="J253" i="1"/>
  <c r="E254" i="1"/>
  <c r="J254" i="1"/>
  <c r="E255" i="1"/>
  <c r="J255" i="1"/>
  <c r="E256" i="1"/>
  <c r="J256" i="1"/>
  <c r="E257" i="1"/>
  <c r="J257" i="1"/>
  <c r="E258" i="1"/>
  <c r="J258" i="1"/>
  <c r="E259" i="1"/>
  <c r="J259" i="1"/>
  <c r="E260" i="1"/>
  <c r="J260" i="1"/>
  <c r="E261" i="1"/>
  <c r="J261" i="1"/>
  <c r="C263" i="1"/>
  <c r="D263" i="1"/>
  <c r="H263" i="1"/>
  <c r="I263" i="1"/>
  <c r="C269" i="1"/>
  <c r="D269" i="1"/>
  <c r="H269" i="1"/>
  <c r="I269" i="1"/>
  <c r="J269" i="1" s="1"/>
  <c r="C270" i="1"/>
  <c r="D270" i="1"/>
  <c r="E270" i="1" s="1"/>
  <c r="H270" i="1"/>
  <c r="I270" i="1"/>
  <c r="C271" i="1"/>
  <c r="D271" i="1"/>
  <c r="H271" i="1"/>
  <c r="I271" i="1"/>
  <c r="C272" i="1"/>
  <c r="D272" i="1"/>
  <c r="H272" i="1"/>
  <c r="I272" i="1"/>
  <c r="J272" i="1" s="1"/>
  <c r="C273" i="1"/>
  <c r="D273" i="1"/>
  <c r="E273" i="1" s="1"/>
  <c r="H273" i="1"/>
  <c r="I273" i="1"/>
  <c r="C274" i="1"/>
  <c r="D274" i="1"/>
  <c r="H274" i="1"/>
  <c r="I274" i="1"/>
  <c r="C275" i="1"/>
  <c r="D275" i="1"/>
  <c r="H275" i="1"/>
  <c r="I275" i="1"/>
  <c r="C276" i="1"/>
  <c r="D276" i="1"/>
  <c r="E276" i="1" s="1"/>
  <c r="H276" i="1"/>
  <c r="I276" i="1"/>
  <c r="C277" i="1"/>
  <c r="D277" i="1"/>
  <c r="H277" i="1"/>
  <c r="I277" i="1"/>
  <c r="C278" i="1"/>
  <c r="D278" i="1"/>
  <c r="H278" i="1"/>
  <c r="I278" i="1"/>
  <c r="J278" i="1" s="1"/>
  <c r="C279" i="1"/>
  <c r="D279" i="1"/>
  <c r="H279" i="1"/>
  <c r="I279" i="1"/>
  <c r="C280" i="1"/>
  <c r="D280" i="1"/>
  <c r="H280" i="1"/>
  <c r="I280" i="1"/>
  <c r="E162" i="1" l="1"/>
  <c r="E225" i="1"/>
  <c r="E156" i="1"/>
  <c r="E274" i="1"/>
  <c r="E271" i="1"/>
  <c r="E263" i="1"/>
  <c r="C282" i="1"/>
  <c r="E275" i="1"/>
  <c r="E272" i="1"/>
  <c r="H282" i="1"/>
  <c r="E242" i="1"/>
  <c r="E269" i="1"/>
  <c r="J208" i="1"/>
  <c r="E208" i="1"/>
  <c r="I282" i="1"/>
  <c r="E191" i="1"/>
  <c r="E278" i="1"/>
  <c r="J263" i="1"/>
  <c r="J105" i="1"/>
  <c r="D174" i="1"/>
  <c r="E174" i="1" s="1"/>
  <c r="D282" i="1"/>
  <c r="E282" i="1" s="1"/>
  <c r="E280" i="1"/>
  <c r="E279" i="1"/>
  <c r="J225" i="1"/>
  <c r="J274" i="1"/>
  <c r="J270" i="1"/>
  <c r="J280" i="1"/>
  <c r="E277" i="1"/>
  <c r="J276" i="1"/>
  <c r="E105" i="1"/>
  <c r="J122" i="1"/>
  <c r="E122" i="1"/>
  <c r="J139" i="1"/>
  <c r="E139" i="1"/>
  <c r="J279" i="1"/>
  <c r="J277" i="1"/>
  <c r="J275" i="1"/>
  <c r="J273" i="1"/>
  <c r="J271" i="1"/>
  <c r="J156" i="1"/>
  <c r="J28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Barbie Alvestad</author>
  </authors>
  <commentList>
    <comment ref="C4" authorId="0" shapeId="0" xr:uid="{0B1AE983-BE59-478D-8AE6-275D97BEF594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4" authorId="0" shapeId="0" xr:uid="{DCC515BC-B77C-412D-9181-A5EC68E60C48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21" authorId="0" shapeId="0" xr:uid="{6E552496-54D8-4839-96EA-9A2705A036A9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21" authorId="0" shapeId="0" xr:uid="{635B52CD-D060-4AA0-8F49-88962A001A38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39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39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56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56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73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73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90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90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07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07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24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24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41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41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59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59" authorId="0" shapeId="0" xr:uid="{00000000-0006-0000-0000-000010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76" authorId="0" shapeId="0" xr:uid="{00000000-0006-0000-0000-000011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76" authorId="0" shapeId="0" xr:uid="{00000000-0006-0000-0000-000012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193" authorId="0" shapeId="0" xr:uid="{00000000-0006-0000-0000-000013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193" authorId="0" shapeId="0" xr:uid="{00000000-0006-0000-0000-000014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C210" authorId="0" shapeId="0" xr:uid="{00000000-0006-0000-0000-000015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210" authorId="0" shapeId="0" xr:uid="{00000000-0006-0000-0000-000016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  <comment ref="H227" authorId="0" shapeId="0" xr:uid="{00000000-0006-0000-0000-000017000000}">
      <text>
        <r>
          <rPr>
            <b/>
            <sz val="8"/>
            <color indexed="81"/>
            <rFont val="Tahoma"/>
            <family val="2"/>
          </rPr>
          <t>Barbie Alvestad:</t>
        </r>
        <r>
          <rPr>
            <sz val="8"/>
            <color indexed="81"/>
            <rFont val="Tahoma"/>
            <family val="2"/>
          </rPr>
          <t xml:space="preserve">
From W/S-B/S EOM
Right-hand column</t>
        </r>
      </text>
    </comment>
  </commentList>
</comments>
</file>

<file path=xl/sharedStrings.xml><?xml version="1.0" encoding="utf-8"?>
<sst xmlns="http://schemas.openxmlformats.org/spreadsheetml/2006/main" count="530" uniqueCount="29">
  <si>
    <t>HISTORICAL RECORD OF LOAN-TO-DEPOSIT RATIOS</t>
  </si>
  <si>
    <t>Dec 31</t>
  </si>
  <si>
    <t>Nov 30</t>
  </si>
  <si>
    <t>Oct 31</t>
  </si>
  <si>
    <t>Sep 30</t>
  </si>
  <si>
    <t>Aug 31</t>
  </si>
  <si>
    <t>Jul 31</t>
  </si>
  <si>
    <t>Jun 30</t>
  </si>
  <si>
    <t>May 31</t>
  </si>
  <si>
    <t>Apr 30</t>
  </si>
  <si>
    <t>Mar 31</t>
  </si>
  <si>
    <t>Feb 28</t>
  </si>
  <si>
    <t>Jan 31</t>
  </si>
  <si>
    <t>Average</t>
  </si>
  <si>
    <t xml:space="preserve"> 1995</t>
  </si>
  <si>
    <t xml:space="preserve"> 1994</t>
  </si>
  <si>
    <t xml:space="preserve">       Loans</t>
  </si>
  <si>
    <t xml:space="preserve">     Deposits</t>
  </si>
  <si>
    <t xml:space="preserve">      Ratio</t>
  </si>
  <si>
    <t>1996</t>
  </si>
  <si>
    <t xml:space="preserve"> 1993</t>
  </si>
  <si>
    <t xml:space="preserve"> </t>
  </si>
  <si>
    <t>Place copy in Public File quarterly</t>
  </si>
  <si>
    <t>THE FIRST STATE BANK OF SHELBY</t>
  </si>
  <si>
    <t>LOAN TO DEPOSIT RATIOS</t>
  </si>
  <si>
    <t>QUARTER</t>
  </si>
  <si>
    <t>TOTAL LOANS</t>
  </si>
  <si>
    <t>TOTAL DEPOSITS</t>
  </si>
  <si>
    <t>LOAN/DEPOSIT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</si>
</sst>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  <numFmt numFmtId="165" formatCode="_(* #,##0_);_(* \(#,##0\);_(* &quot;-&quot;??_);_(@_)"/>
  </numFmts>
  <fonts count="7" x14ac:knownFonts="1">
    <font>
      <sz val="10"/>
      <name val="Courier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ourie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37" fontId="4" fillId="0" borderId="0" xfId="0" applyNumberFormat="1" applyFont="1"/>
    <xf numFmtId="164" fontId="4" fillId="0" borderId="1" xfId="0" applyNumberFormat="1" applyFont="1" applyBorder="1"/>
    <xf numFmtId="164" fontId="4" fillId="0" borderId="0" xfId="0" applyNumberFormat="1" applyFont="1"/>
    <xf numFmtId="0" fontId="4" fillId="0" borderId="0" xfId="0" quotePrefix="1" applyFont="1" applyAlignment="1">
      <alignment horizontal="center"/>
    </xf>
    <xf numFmtId="37" fontId="4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0" fillId="0" borderId="2" xfId="0" applyBorder="1"/>
    <xf numFmtId="0" fontId="0" fillId="0" borderId="1" xfId="0" applyBorder="1"/>
    <xf numFmtId="164" fontId="4" fillId="0" borderId="0" xfId="2" applyNumberFormat="1" applyFont="1"/>
    <xf numFmtId="165" fontId="4" fillId="0" borderId="0" xfId="1" applyNumberFormat="1" applyFont="1"/>
    <xf numFmtId="164" fontId="4" fillId="0" borderId="1" xfId="2" applyNumberFormat="1" applyFont="1" applyBorder="1"/>
    <xf numFmtId="0" fontId="4" fillId="0" borderId="4" xfId="0" applyFont="1" applyBorder="1" applyAlignment="1">
      <alignment horizontal="left"/>
    </xf>
    <xf numFmtId="165" fontId="4" fillId="0" borderId="4" xfId="1" applyNumberFormat="1" applyFont="1" applyBorder="1"/>
    <xf numFmtId="164" fontId="4" fillId="0" borderId="5" xfId="0" applyNumberFormat="1" applyFont="1" applyBorder="1"/>
    <xf numFmtId="0" fontId="0" fillId="0" borderId="4" xfId="0" applyBorder="1"/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/>
    <xf numFmtId="0" fontId="1" fillId="0" borderId="0" xfId="0" applyFont="1" applyAlignment="1">
      <alignment horizontal="left"/>
    </xf>
    <xf numFmtId="16" fontId="4" fillId="0" borderId="0" xfId="0" applyNumberFormat="1" applyFont="1" applyAlignment="1">
      <alignment horizontal="left"/>
    </xf>
    <xf numFmtId="0" fontId="0" fillId="2" borderId="0" xfId="0" applyFill="1"/>
    <xf numFmtId="0" fontId="5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wrapText="1"/>
    </xf>
    <xf numFmtId="14" fontId="5" fillId="0" borderId="7" xfId="0" applyNumberFormat="1" applyFont="1" applyBorder="1"/>
    <xf numFmtId="44" fontId="5" fillId="0" borderId="7" xfId="3" applyFont="1" applyBorder="1"/>
    <xf numFmtId="164" fontId="5" fillId="0" borderId="7" xfId="2" applyNumberFormat="1" applyFont="1" applyBorder="1"/>
    <xf numFmtId="14" fontId="5" fillId="0" borderId="0" xfId="0" applyNumberFormat="1" applyFont="1"/>
    <xf numFmtId="44" fontId="5" fillId="0" borderId="0" xfId="3" applyFont="1" applyBorder="1"/>
    <xf numFmtId="164" fontId="5" fillId="0" borderId="0" xfId="2" applyNumberFormat="1" applyFont="1" applyBorder="1"/>
    <xf numFmtId="0" fontId="5" fillId="0" borderId="0" xfId="0" applyFont="1" applyAlignment="1">
      <alignment horizont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A1" transitionEvaluation="1"/>
  <dimension ref="B1:Z404"/>
  <sheetViews>
    <sheetView showGridLines="0" zoomScaleNormal="100" workbookViewId="0">
      <selection activeCell="H13" sqref="H13"/>
    </sheetView>
  </sheetViews>
  <sheetFormatPr defaultColWidth="9.75" defaultRowHeight="12" x14ac:dyDescent="0.15"/>
  <cols>
    <col min="3" max="4" width="15.75" customWidth="1"/>
    <col min="5" max="5" width="12.75" customWidth="1"/>
    <col min="6" max="6" width="10.75" customWidth="1"/>
    <col min="7" max="7" width="14" bestFit="1" customWidth="1"/>
    <col min="8" max="9" width="15.75" customWidth="1"/>
    <col min="10" max="10" width="12.75" customWidth="1"/>
  </cols>
  <sheetData>
    <row r="1" spans="2:10" ht="12.75" x14ac:dyDescent="0.2">
      <c r="F1" s="28" t="s">
        <v>22</v>
      </c>
      <c r="G1" s="27"/>
      <c r="H1" s="27"/>
      <c r="I1" s="27"/>
      <c r="J1" s="27"/>
    </row>
    <row r="2" spans="2:10" x14ac:dyDescent="0.15">
      <c r="F2" s="27"/>
      <c r="G2" s="27"/>
      <c r="H2" s="27"/>
      <c r="I2" s="27"/>
      <c r="J2" s="27"/>
    </row>
    <row r="3" spans="2:10" ht="12.75" x14ac:dyDescent="0.2">
      <c r="B3" s="1" t="s">
        <v>0</v>
      </c>
      <c r="C3" s="2"/>
      <c r="D3" s="2"/>
      <c r="E3" s="2"/>
      <c r="F3" s="2"/>
      <c r="G3" s="2"/>
      <c r="H3" s="2"/>
      <c r="I3" s="2"/>
      <c r="J3" s="2"/>
    </row>
    <row r="4" spans="2:10" ht="12.75" x14ac:dyDescent="0.2">
      <c r="B4" s="1">
        <v>2023</v>
      </c>
      <c r="C4" s="1" t="s">
        <v>16</v>
      </c>
      <c r="D4" s="1" t="s">
        <v>17</v>
      </c>
      <c r="E4" s="3" t="s">
        <v>18</v>
      </c>
      <c r="F4" s="2"/>
      <c r="G4" s="1">
        <v>2024</v>
      </c>
      <c r="H4" s="1" t="s">
        <v>16</v>
      </c>
      <c r="I4" s="1" t="s">
        <v>17</v>
      </c>
      <c r="J4" s="3" t="s">
        <v>18</v>
      </c>
    </row>
    <row r="5" spans="2:10" ht="12.75" x14ac:dyDescent="0.2">
      <c r="B5" s="2"/>
      <c r="C5" s="2"/>
      <c r="D5" s="2"/>
      <c r="E5" s="4"/>
      <c r="F5" s="2"/>
      <c r="G5" s="2"/>
      <c r="H5" s="2"/>
      <c r="I5" s="2"/>
      <c r="J5" s="4"/>
    </row>
    <row r="6" spans="2:10" ht="12.75" x14ac:dyDescent="0.2">
      <c r="B6" s="1" t="s">
        <v>1</v>
      </c>
      <c r="C6" s="16">
        <v>23071112.82</v>
      </c>
      <c r="D6" s="16">
        <v>118994649.2</v>
      </c>
      <c r="E6" s="17">
        <f t="shared" ref="E6:E16" si="0">C6/D6</f>
        <v>0.19388361556680819</v>
      </c>
      <c r="F6" s="2"/>
      <c r="G6" s="1" t="s">
        <v>1</v>
      </c>
      <c r="H6" s="16"/>
      <c r="I6" s="16"/>
      <c r="J6" s="17" t="e">
        <f t="shared" ref="J6:J16" si="1">H6/I6</f>
        <v>#DIV/0!</v>
      </c>
    </row>
    <row r="7" spans="2:10" ht="12.75" x14ac:dyDescent="0.2">
      <c r="B7" s="1" t="s">
        <v>2</v>
      </c>
      <c r="C7" s="16">
        <v>24237331.09</v>
      </c>
      <c r="D7" s="16">
        <v>121115380.34</v>
      </c>
      <c r="E7" s="17">
        <f t="shared" si="0"/>
        <v>0.20011769786760344</v>
      </c>
      <c r="F7" s="2"/>
      <c r="G7" s="1" t="s">
        <v>2</v>
      </c>
      <c r="H7" s="16"/>
      <c r="I7" s="16"/>
      <c r="J7" s="17" t="e">
        <f t="shared" si="1"/>
        <v>#DIV/0!</v>
      </c>
    </row>
    <row r="8" spans="2:10" ht="12.75" x14ac:dyDescent="0.2">
      <c r="B8" s="1" t="s">
        <v>3</v>
      </c>
      <c r="C8" s="16">
        <v>23820137.219999999</v>
      </c>
      <c r="D8" s="16">
        <v>122686416.88</v>
      </c>
      <c r="E8" s="17">
        <f t="shared" si="0"/>
        <v>0.19415464095995694</v>
      </c>
      <c r="F8" s="2"/>
      <c r="G8" s="1" t="s">
        <v>3</v>
      </c>
      <c r="H8" s="16"/>
      <c r="I8" s="16"/>
      <c r="J8" s="17" t="e">
        <f t="shared" si="1"/>
        <v>#DIV/0!</v>
      </c>
    </row>
    <row r="9" spans="2:10" ht="12.75" x14ac:dyDescent="0.2">
      <c r="B9" s="1" t="s">
        <v>4</v>
      </c>
      <c r="C9" s="16">
        <v>24836553.77</v>
      </c>
      <c r="D9" s="16">
        <v>121251693.89</v>
      </c>
      <c r="E9" s="17">
        <f t="shared" si="0"/>
        <v>0.20483469527882897</v>
      </c>
      <c r="F9" s="2"/>
      <c r="G9" s="1" t="s">
        <v>4</v>
      </c>
      <c r="H9" s="16"/>
      <c r="I9" s="16"/>
      <c r="J9" s="17" t="e">
        <f t="shared" si="1"/>
        <v>#DIV/0!</v>
      </c>
    </row>
    <row r="10" spans="2:10" ht="12.75" x14ac:dyDescent="0.2">
      <c r="B10" s="1" t="s">
        <v>5</v>
      </c>
      <c r="C10" s="16">
        <v>24362996.050000001</v>
      </c>
      <c r="D10" s="16">
        <v>121087599.94</v>
      </c>
      <c r="E10" s="17">
        <f t="shared" si="0"/>
        <v>0.20120141172235709</v>
      </c>
      <c r="F10" s="2"/>
      <c r="G10" s="1" t="s">
        <v>5</v>
      </c>
      <c r="H10" s="16"/>
      <c r="I10" s="16"/>
      <c r="J10" s="17" t="e">
        <f t="shared" si="1"/>
        <v>#DIV/0!</v>
      </c>
    </row>
    <row r="11" spans="2:10" ht="12.75" x14ac:dyDescent="0.2">
      <c r="B11" s="1" t="s">
        <v>6</v>
      </c>
      <c r="C11" s="16">
        <v>23902700.879999999</v>
      </c>
      <c r="D11" s="16">
        <v>124065671.70999999</v>
      </c>
      <c r="E11" s="17">
        <f t="shared" si="0"/>
        <v>0.19266168111249893</v>
      </c>
      <c r="F11" s="2"/>
      <c r="G11" s="1" t="s">
        <v>6</v>
      </c>
      <c r="H11" s="16"/>
      <c r="I11" s="16"/>
      <c r="J11" s="17" t="e">
        <f t="shared" si="1"/>
        <v>#DIV/0!</v>
      </c>
    </row>
    <row r="12" spans="2:10" ht="12.75" x14ac:dyDescent="0.2">
      <c r="B12" s="1" t="s">
        <v>7</v>
      </c>
      <c r="C12" s="16">
        <v>22788047.719999999</v>
      </c>
      <c r="D12" s="16">
        <v>125148988.14</v>
      </c>
      <c r="E12" s="17">
        <f t="shared" si="0"/>
        <v>0.18208735091415817</v>
      </c>
      <c r="F12" s="2"/>
      <c r="G12" s="1" t="s">
        <v>7</v>
      </c>
      <c r="H12" s="16"/>
      <c r="I12" s="16"/>
      <c r="J12" s="17" t="e">
        <f t="shared" si="1"/>
        <v>#DIV/0!</v>
      </c>
    </row>
    <row r="13" spans="2:10" ht="12.75" x14ac:dyDescent="0.2">
      <c r="B13" s="1" t="s">
        <v>8</v>
      </c>
      <c r="C13" s="16">
        <v>20951436.010000002</v>
      </c>
      <c r="D13" s="16">
        <v>132080386.15000001</v>
      </c>
      <c r="E13" s="17">
        <f t="shared" si="0"/>
        <v>0.15862639882204796</v>
      </c>
      <c r="F13" s="2"/>
      <c r="G13" s="1" t="s">
        <v>8</v>
      </c>
      <c r="H13" s="16"/>
      <c r="I13" s="16"/>
      <c r="J13" s="17" t="e">
        <f t="shared" si="1"/>
        <v>#DIV/0!</v>
      </c>
    </row>
    <row r="14" spans="2:10" ht="12.75" x14ac:dyDescent="0.2">
      <c r="B14" s="1" t="s">
        <v>9</v>
      </c>
      <c r="C14" s="16">
        <v>19545929.489999998</v>
      </c>
      <c r="D14" s="16">
        <v>132745923</v>
      </c>
      <c r="E14" s="17">
        <f t="shared" si="0"/>
        <v>0.14724316233802523</v>
      </c>
      <c r="F14" s="2"/>
      <c r="G14" s="1" t="s">
        <v>9</v>
      </c>
      <c r="H14" s="16"/>
      <c r="I14" s="16"/>
      <c r="J14" s="17" t="e">
        <f t="shared" si="1"/>
        <v>#DIV/0!</v>
      </c>
    </row>
    <row r="15" spans="2:10" ht="12.75" x14ac:dyDescent="0.2">
      <c r="B15" s="1" t="s">
        <v>10</v>
      </c>
      <c r="C15" s="16">
        <v>18436713.780000001</v>
      </c>
      <c r="D15" s="16">
        <v>140484274.72</v>
      </c>
      <c r="E15" s="17">
        <f t="shared" si="0"/>
        <v>0.13123685064927246</v>
      </c>
      <c r="F15" s="2"/>
      <c r="G15" s="1" t="s">
        <v>10</v>
      </c>
      <c r="H15" s="16">
        <v>22211523.370000001</v>
      </c>
      <c r="I15" s="16">
        <v>117856673.29000001</v>
      </c>
      <c r="J15" s="17">
        <f t="shared" si="1"/>
        <v>0.1884621612842064</v>
      </c>
    </row>
    <row r="16" spans="2:10" ht="12.75" x14ac:dyDescent="0.2">
      <c r="B16" s="1" t="s">
        <v>11</v>
      </c>
      <c r="C16" s="16">
        <v>17809047.239999998</v>
      </c>
      <c r="D16" s="16">
        <v>150134724.11000001</v>
      </c>
      <c r="E16" s="17">
        <f t="shared" si="0"/>
        <v>0.11862044137738414</v>
      </c>
      <c r="F16" s="2"/>
      <c r="G16" s="26">
        <v>42429</v>
      </c>
      <c r="H16" s="16">
        <v>22093566.940000001</v>
      </c>
      <c r="I16" s="16">
        <v>119728531.51000001</v>
      </c>
      <c r="J16" s="17">
        <f t="shared" si="1"/>
        <v>0.18453050965679552</v>
      </c>
    </row>
    <row r="17" spans="2:10" ht="12.75" x14ac:dyDescent="0.2">
      <c r="B17" s="1" t="s">
        <v>12</v>
      </c>
      <c r="C17" s="16">
        <v>17886034.809999999</v>
      </c>
      <c r="D17" s="16">
        <v>151753422.5</v>
      </c>
      <c r="E17" s="17">
        <f>C17/D17</f>
        <v>0.11786248056448281</v>
      </c>
      <c r="F17" s="2"/>
      <c r="G17" s="1" t="s">
        <v>12</v>
      </c>
      <c r="H17" s="16">
        <v>22102046.77</v>
      </c>
      <c r="I17" s="16">
        <v>118695815.64</v>
      </c>
      <c r="J17" s="17">
        <f>H17/I17</f>
        <v>0.18620746359782966</v>
      </c>
    </row>
    <row r="18" spans="2:10" ht="12.75" x14ac:dyDescent="0.2">
      <c r="B18" s="2"/>
      <c r="C18" s="2"/>
      <c r="D18" s="2"/>
      <c r="E18" s="4"/>
      <c r="F18" s="2"/>
      <c r="G18" s="2"/>
      <c r="H18" s="2"/>
      <c r="I18" s="2"/>
      <c r="J18" s="4"/>
    </row>
    <row r="19" spans="2:10" ht="12.75" x14ac:dyDescent="0.2">
      <c r="B19" s="18" t="s">
        <v>13</v>
      </c>
      <c r="C19" s="19">
        <f>AVERAGE(C6:C17)</f>
        <v>21804003.406666666</v>
      </c>
      <c r="D19" s="19">
        <f>AVERAGE(D6:D17)</f>
        <v>130129094.21499999</v>
      </c>
      <c r="E19" s="20">
        <f>C19/D19</f>
        <v>0.16755671387861945</v>
      </c>
      <c r="F19" s="2"/>
      <c r="G19" s="18" t="s">
        <v>13</v>
      </c>
      <c r="H19" s="19">
        <f>AVERAGE(H6:H17)</f>
        <v>22135712.359999999</v>
      </c>
      <c r="I19" s="19">
        <f>AVERAGE(I6:I17)</f>
        <v>118760340.14666666</v>
      </c>
      <c r="J19" s="20">
        <f>H19/I19</f>
        <v>0.18638976894696355</v>
      </c>
    </row>
    <row r="21" spans="2:10" ht="12.75" x14ac:dyDescent="0.2">
      <c r="B21" s="1">
        <v>2021</v>
      </c>
      <c r="C21" s="1" t="s">
        <v>16</v>
      </c>
      <c r="D21" s="1" t="s">
        <v>17</v>
      </c>
      <c r="E21" s="3" t="s">
        <v>18</v>
      </c>
      <c r="F21" s="2"/>
      <c r="G21" s="1">
        <v>2022</v>
      </c>
      <c r="H21" s="1" t="s">
        <v>16</v>
      </c>
      <c r="I21" s="1" t="s">
        <v>17</v>
      </c>
      <c r="J21" s="3" t="s">
        <v>18</v>
      </c>
    </row>
    <row r="22" spans="2:10" ht="12.75" x14ac:dyDescent="0.2">
      <c r="B22" s="2"/>
      <c r="C22" s="2"/>
      <c r="D22" s="2"/>
      <c r="E22" s="4"/>
      <c r="F22" s="2"/>
      <c r="G22" s="2"/>
      <c r="H22" s="2"/>
      <c r="I22" s="2"/>
      <c r="J22" s="4"/>
    </row>
    <row r="23" spans="2:10" ht="12.75" x14ac:dyDescent="0.2">
      <c r="B23" s="1" t="s">
        <v>1</v>
      </c>
      <c r="C23" s="16">
        <v>18303212.670000002</v>
      </c>
      <c r="D23" s="16">
        <v>160681134.19</v>
      </c>
      <c r="E23" s="17">
        <f t="shared" ref="E23:E33" si="2">C23/D23</f>
        <v>0.11391015356138247</v>
      </c>
      <c r="F23" s="2"/>
      <c r="G23" s="1" t="s">
        <v>1</v>
      </c>
      <c r="H23" s="16">
        <v>19678740.760000002</v>
      </c>
      <c r="I23" s="16">
        <v>154221008.83000001</v>
      </c>
      <c r="J23" s="17">
        <f t="shared" ref="J23:J33" si="3">H23/I23</f>
        <v>0.12760090800399415</v>
      </c>
    </row>
    <row r="24" spans="2:10" ht="12.75" x14ac:dyDescent="0.2">
      <c r="B24" s="1" t="s">
        <v>2</v>
      </c>
      <c r="C24" s="16">
        <v>18208872.329999998</v>
      </c>
      <c r="D24" s="16">
        <v>162300759.47999999</v>
      </c>
      <c r="E24" s="17">
        <f t="shared" si="2"/>
        <v>0.11219215725385341</v>
      </c>
      <c r="F24" s="2"/>
      <c r="G24" s="1" t="s">
        <v>2</v>
      </c>
      <c r="H24" s="16">
        <v>20334707.879999999</v>
      </c>
      <c r="I24" s="16">
        <v>155807435.40000001</v>
      </c>
      <c r="J24" s="17">
        <f t="shared" si="3"/>
        <v>0.1305117937908116</v>
      </c>
    </row>
    <row r="25" spans="2:10" ht="12.75" x14ac:dyDescent="0.2">
      <c r="B25" s="1" t="s">
        <v>3</v>
      </c>
      <c r="C25" s="16">
        <v>21512736.079999998</v>
      </c>
      <c r="D25" s="16">
        <v>161634243.74000001</v>
      </c>
      <c r="E25" s="17">
        <f t="shared" si="2"/>
        <v>0.13309516339003472</v>
      </c>
      <c r="F25" s="2"/>
      <c r="G25" s="1" t="s">
        <v>3</v>
      </c>
      <c r="H25" s="16">
        <v>20881585.940000001</v>
      </c>
      <c r="I25" s="16">
        <v>158131485.09</v>
      </c>
      <c r="J25" s="17">
        <f t="shared" si="3"/>
        <v>0.13205204471529067</v>
      </c>
    </row>
    <row r="26" spans="2:10" ht="12.75" x14ac:dyDescent="0.2">
      <c r="B26" s="1" t="s">
        <v>4</v>
      </c>
      <c r="C26" s="16">
        <v>22395811.699999999</v>
      </c>
      <c r="D26" s="16">
        <v>132249915.42</v>
      </c>
      <c r="E26" s="17">
        <f t="shared" si="2"/>
        <v>0.16934462021299038</v>
      </c>
      <c r="F26" s="2"/>
      <c r="G26" s="1" t="s">
        <v>4</v>
      </c>
      <c r="H26" s="16">
        <v>22849495.870000001</v>
      </c>
      <c r="I26" s="16">
        <v>156865958.65000001</v>
      </c>
      <c r="J26" s="17">
        <f t="shared" si="3"/>
        <v>0.14566255207085366</v>
      </c>
    </row>
    <row r="27" spans="2:10" ht="12.75" x14ac:dyDescent="0.2">
      <c r="B27" s="1" t="s">
        <v>5</v>
      </c>
      <c r="C27" s="16">
        <v>22533780.75</v>
      </c>
      <c r="D27" s="16">
        <v>126262989.42</v>
      </c>
      <c r="E27" s="17">
        <f t="shared" si="2"/>
        <v>0.17846703023198546</v>
      </c>
      <c r="F27" s="2"/>
      <c r="G27" s="1" t="s">
        <v>5</v>
      </c>
      <c r="H27" s="16">
        <v>21890808.109999999</v>
      </c>
      <c r="I27" s="16">
        <v>156524125.22</v>
      </c>
      <c r="J27" s="17">
        <f t="shared" si="3"/>
        <v>0.13985580867634126</v>
      </c>
    </row>
    <row r="28" spans="2:10" ht="12.75" x14ac:dyDescent="0.2">
      <c r="B28" s="1" t="s">
        <v>6</v>
      </c>
      <c r="C28" s="16">
        <v>24143877.780000001</v>
      </c>
      <c r="D28" s="16">
        <v>122976038.78</v>
      </c>
      <c r="E28" s="17">
        <f t="shared" si="2"/>
        <v>0.19632993564862328</v>
      </c>
      <c r="F28" s="2"/>
      <c r="G28" s="1" t="s">
        <v>6</v>
      </c>
      <c r="H28" s="16">
        <v>21111865</v>
      </c>
      <c r="I28" s="16">
        <v>156672180.08000001</v>
      </c>
      <c r="J28" s="17">
        <f t="shared" si="3"/>
        <v>0.13475184291952694</v>
      </c>
    </row>
    <row r="29" spans="2:10" ht="12.75" x14ac:dyDescent="0.2">
      <c r="B29" s="1" t="s">
        <v>7</v>
      </c>
      <c r="C29" s="16">
        <v>22568335.91</v>
      </c>
      <c r="D29" s="16">
        <v>121208927.18000001</v>
      </c>
      <c r="E29" s="17">
        <f t="shared" si="2"/>
        <v>0.18619367760334299</v>
      </c>
      <c r="F29" s="2"/>
      <c r="G29" s="1" t="s">
        <v>7</v>
      </c>
      <c r="H29" s="16">
        <v>19763690.23</v>
      </c>
      <c r="I29" s="16">
        <v>157342726.27000001</v>
      </c>
      <c r="J29" s="17">
        <f t="shared" si="3"/>
        <v>0.12560917621374834</v>
      </c>
    </row>
    <row r="30" spans="2:10" ht="12.75" x14ac:dyDescent="0.2">
      <c r="B30" s="1" t="s">
        <v>8</v>
      </c>
      <c r="C30" s="16">
        <f>22196229+120396</f>
        <v>22316625</v>
      </c>
      <c r="D30" s="16">
        <f>47364983+74605043</f>
        <v>121970026</v>
      </c>
      <c r="E30" s="17">
        <f t="shared" si="2"/>
        <v>0.18296810890242821</v>
      </c>
      <c r="F30" s="2"/>
      <c r="G30" s="1" t="s">
        <v>8</v>
      </c>
      <c r="H30" s="16">
        <v>18666157.390000001</v>
      </c>
      <c r="I30" s="16">
        <v>160690915.47999999</v>
      </c>
      <c r="J30" s="17">
        <f t="shared" si="3"/>
        <v>0.11616187096975771</v>
      </c>
    </row>
    <row r="31" spans="2:10" ht="12.75" x14ac:dyDescent="0.2">
      <c r="B31" s="1" t="s">
        <v>9</v>
      </c>
      <c r="C31" s="16">
        <v>21679657.100000001</v>
      </c>
      <c r="D31" s="16">
        <v>122300622.94</v>
      </c>
      <c r="E31" s="17">
        <f t="shared" si="2"/>
        <v>0.17726530396035611</v>
      </c>
      <c r="F31" s="2"/>
      <c r="G31" s="1" t="s">
        <v>9</v>
      </c>
      <c r="H31" s="16">
        <v>17587552.989999998</v>
      </c>
      <c r="I31" s="16">
        <v>162291391.06999999</v>
      </c>
      <c r="J31" s="17">
        <f t="shared" si="3"/>
        <v>0.10837021529018803</v>
      </c>
    </row>
    <row r="32" spans="2:10" ht="12.75" x14ac:dyDescent="0.2">
      <c r="B32" s="1" t="s">
        <v>10</v>
      </c>
      <c r="C32" s="16">
        <v>21518851.440000001</v>
      </c>
      <c r="D32" s="16">
        <v>118742315.98</v>
      </c>
      <c r="E32" s="17">
        <f t="shared" si="2"/>
        <v>0.1812231070482444</v>
      </c>
      <c r="F32" s="2"/>
      <c r="G32" s="1" t="s">
        <v>10</v>
      </c>
      <c r="H32" s="16">
        <v>16959548.079999998</v>
      </c>
      <c r="I32" s="16">
        <v>160818143.22</v>
      </c>
      <c r="J32" s="17">
        <f t="shared" si="3"/>
        <v>0.10545792744789532</v>
      </c>
    </row>
    <row r="33" spans="2:26" ht="12.75" x14ac:dyDescent="0.2">
      <c r="B33" s="1" t="s">
        <v>11</v>
      </c>
      <c r="C33" s="16">
        <v>20206982.989999998</v>
      </c>
      <c r="D33" s="16">
        <v>118735185.47</v>
      </c>
      <c r="E33" s="17">
        <f t="shared" si="2"/>
        <v>0.17018529857019979</v>
      </c>
      <c r="F33" s="2"/>
      <c r="G33" s="26">
        <v>42429</v>
      </c>
      <c r="H33" s="16">
        <v>16949954.289999999</v>
      </c>
      <c r="I33" s="16">
        <v>164172075.36000001</v>
      </c>
      <c r="J33" s="17">
        <f t="shared" si="3"/>
        <v>0.10324505097978313</v>
      </c>
    </row>
    <row r="34" spans="2:26" ht="12.75" x14ac:dyDescent="0.2">
      <c r="B34" s="1" t="s">
        <v>12</v>
      </c>
      <c r="C34" s="16">
        <v>19512028.43</v>
      </c>
      <c r="D34" s="16">
        <v>115884164.06</v>
      </c>
      <c r="E34" s="17">
        <f>C34/D34</f>
        <v>0.16837527878181424</v>
      </c>
      <c r="F34" s="2"/>
      <c r="G34" s="1" t="s">
        <v>12</v>
      </c>
      <c r="H34" s="16">
        <v>17022872.199999999</v>
      </c>
      <c r="I34" s="16">
        <v>159561052.53999999</v>
      </c>
      <c r="J34" s="17">
        <f>H34/I34</f>
        <v>0.10668563492793816</v>
      </c>
    </row>
    <row r="35" spans="2:26" ht="12.75" x14ac:dyDescent="0.2">
      <c r="B35" s="2"/>
      <c r="C35" s="2"/>
      <c r="D35" s="2"/>
      <c r="E35" s="4"/>
      <c r="F35" s="2"/>
      <c r="G35" s="2"/>
      <c r="H35" s="2"/>
      <c r="I35" s="2"/>
      <c r="J35" s="4"/>
    </row>
    <row r="36" spans="2:26" ht="12.75" x14ac:dyDescent="0.2">
      <c r="B36" s="18" t="s">
        <v>13</v>
      </c>
      <c r="C36" s="19">
        <f>AVERAGE(C23:C34)</f>
        <v>21241731.015000001</v>
      </c>
      <c r="D36" s="19">
        <f>AVERAGE(D23:D34)</f>
        <v>132078860.22166665</v>
      </c>
      <c r="E36" s="20">
        <f>C36/D36</f>
        <v>0.16082612296434276</v>
      </c>
      <c r="F36" s="2"/>
      <c r="G36" s="18" t="s">
        <v>13</v>
      </c>
      <c r="H36" s="19">
        <f>AVERAGE(H23:H34)</f>
        <v>19474748.228333332</v>
      </c>
      <c r="I36" s="19">
        <f>AVERAGE(I23:I34)</f>
        <v>158591541.43416667</v>
      </c>
      <c r="J36" s="20">
        <f>H36/I36</f>
        <v>0.12279815210962902</v>
      </c>
    </row>
    <row r="38" spans="2:26" ht="12.75" x14ac:dyDescent="0.2">
      <c r="B38" s="1" t="s">
        <v>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2:26" ht="12.75" x14ac:dyDescent="0.2">
      <c r="B39" s="1">
        <v>2019</v>
      </c>
      <c r="C39" s="1" t="s">
        <v>16</v>
      </c>
      <c r="D39" s="1" t="s">
        <v>17</v>
      </c>
      <c r="E39" s="3" t="s">
        <v>18</v>
      </c>
      <c r="F39" s="2"/>
      <c r="G39" s="1">
        <v>2020</v>
      </c>
      <c r="H39" s="1" t="s">
        <v>16</v>
      </c>
      <c r="I39" s="1" t="s">
        <v>17</v>
      </c>
      <c r="J39" s="3" t="s">
        <v>18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2:26" ht="12.75" x14ac:dyDescent="0.2">
      <c r="B40" s="2"/>
      <c r="C40" s="2"/>
      <c r="D40" s="2"/>
      <c r="E40" s="4"/>
      <c r="F40" s="2"/>
      <c r="G40" s="2"/>
      <c r="H40" s="2"/>
      <c r="I40" s="2"/>
      <c r="J40" s="4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2:26" ht="12.75" x14ac:dyDescent="0.2">
      <c r="B41" s="1" t="s">
        <v>1</v>
      </c>
      <c r="C41" s="16">
        <v>24075744.260000002</v>
      </c>
      <c r="D41" s="16">
        <v>98513733.400000006</v>
      </c>
      <c r="E41" s="17">
        <f t="shared" ref="E41:E51" si="4">C41/D41</f>
        <v>0.24438972546339413</v>
      </c>
      <c r="F41" s="2"/>
      <c r="G41" s="1" t="s">
        <v>1</v>
      </c>
      <c r="H41" s="16">
        <v>21554142.489999998</v>
      </c>
      <c r="I41" s="16">
        <v>113950019.18000001</v>
      </c>
      <c r="J41" s="17">
        <f t="shared" ref="J41:J51" si="5">H41/I41</f>
        <v>0.18915435596331243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2:26" ht="12.75" x14ac:dyDescent="0.2">
      <c r="B42" s="1" t="s">
        <v>2</v>
      </c>
      <c r="C42" s="16">
        <v>25436386.09</v>
      </c>
      <c r="D42" s="16">
        <v>98447199.439999998</v>
      </c>
      <c r="E42" s="17">
        <f t="shared" si="4"/>
        <v>0.25837592368996293</v>
      </c>
      <c r="F42" s="2"/>
      <c r="G42" s="1" t="s">
        <v>2</v>
      </c>
      <c r="H42" s="16">
        <v>24317603.050000001</v>
      </c>
      <c r="I42" s="16">
        <v>113911279.83</v>
      </c>
      <c r="J42" s="17">
        <f t="shared" si="5"/>
        <v>0.21347844643911768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 ht="12.75" x14ac:dyDescent="0.2">
      <c r="B43" s="1" t="s">
        <v>3</v>
      </c>
      <c r="C43" s="16">
        <v>26660584.77</v>
      </c>
      <c r="D43" s="16">
        <v>98184574.409999996</v>
      </c>
      <c r="E43" s="17">
        <f t="shared" si="4"/>
        <v>0.27153537029829655</v>
      </c>
      <c r="F43" s="2"/>
      <c r="G43" s="1" t="s">
        <v>3</v>
      </c>
      <c r="H43" s="16">
        <v>28246760.550000001</v>
      </c>
      <c r="I43" s="16">
        <v>113667189.77</v>
      </c>
      <c r="J43" s="17">
        <f t="shared" si="5"/>
        <v>0.24850408114387221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2:26" ht="12.75" x14ac:dyDescent="0.2">
      <c r="B44" s="1" t="s">
        <v>4</v>
      </c>
      <c r="C44" s="16">
        <v>28901219.210000001</v>
      </c>
      <c r="D44" s="16">
        <v>98093949.760000005</v>
      </c>
      <c r="E44" s="17">
        <f t="shared" si="4"/>
        <v>0.29462794882569932</v>
      </c>
      <c r="F44" s="2"/>
      <c r="G44" s="1" t="s">
        <v>4</v>
      </c>
      <c r="H44" s="16">
        <v>30143996.82</v>
      </c>
      <c r="I44" s="16">
        <v>105774054.77</v>
      </c>
      <c r="J44" s="17">
        <f t="shared" si="5"/>
        <v>0.28498479032071244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2:26" ht="12.75" x14ac:dyDescent="0.2">
      <c r="B45" s="1" t="s">
        <v>5</v>
      </c>
      <c r="C45" s="16">
        <v>28610808.609999999</v>
      </c>
      <c r="D45" s="16">
        <v>98225984.680000007</v>
      </c>
      <c r="E45" s="17">
        <f t="shared" si="4"/>
        <v>0.29127535553049544</v>
      </c>
      <c r="F45" s="2"/>
      <c r="G45" s="1" t="s">
        <v>5</v>
      </c>
      <c r="H45" s="16">
        <v>29956827.190000001</v>
      </c>
      <c r="I45" s="16">
        <v>103664034.43000001</v>
      </c>
      <c r="J45" s="17">
        <f t="shared" si="5"/>
        <v>0.28897994714095943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2:26" ht="12.75" x14ac:dyDescent="0.2">
      <c r="B46" s="1" t="s">
        <v>6</v>
      </c>
      <c r="C46" s="16">
        <v>27887922.010000002</v>
      </c>
      <c r="D46" s="16">
        <v>95209003.219999999</v>
      </c>
      <c r="E46" s="17">
        <f t="shared" si="4"/>
        <v>0.29291265601803662</v>
      </c>
      <c r="F46" s="2"/>
      <c r="G46" s="1" t="s">
        <v>6</v>
      </c>
      <c r="H46" s="16">
        <v>29807381.050000001</v>
      </c>
      <c r="I46" s="16">
        <v>101965552.45999999</v>
      </c>
      <c r="J46" s="17">
        <f t="shared" si="5"/>
        <v>0.29232795126268862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 ht="12.75" x14ac:dyDescent="0.2">
      <c r="B47" s="1" t="s">
        <v>7</v>
      </c>
      <c r="C47" s="16">
        <v>26054919.879999999</v>
      </c>
      <c r="D47" s="16">
        <v>95802410.430000007</v>
      </c>
      <c r="E47" s="17">
        <f t="shared" si="4"/>
        <v>0.27196518086606558</v>
      </c>
      <c r="F47" s="2"/>
      <c r="G47" s="1" t="s">
        <v>7</v>
      </c>
      <c r="H47" s="16">
        <v>28645766.149999999</v>
      </c>
      <c r="I47" s="16">
        <v>101165122.81</v>
      </c>
      <c r="J47" s="17">
        <f t="shared" si="5"/>
        <v>0.28315851702963002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 ht="12.75" x14ac:dyDescent="0.2">
      <c r="B48" s="1" t="s">
        <v>8</v>
      </c>
      <c r="C48" s="16">
        <v>24454904.050000001</v>
      </c>
      <c r="D48" s="16">
        <v>100049542.56</v>
      </c>
      <c r="E48" s="17">
        <f t="shared" si="4"/>
        <v>0.24442794463887052</v>
      </c>
      <c r="F48" s="2"/>
      <c r="G48" s="1" t="s">
        <v>8</v>
      </c>
      <c r="H48" s="16">
        <f>27121834+120396</f>
        <v>27242230</v>
      </c>
      <c r="I48" s="16">
        <v>106413681.33</v>
      </c>
      <c r="J48" s="17">
        <f t="shared" si="5"/>
        <v>0.25600307835905972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2:26" ht="12.75" x14ac:dyDescent="0.2">
      <c r="B49" s="1" t="s">
        <v>9</v>
      </c>
      <c r="C49" s="16">
        <v>22466357.09</v>
      </c>
      <c r="D49" s="16">
        <v>96834884.609999999</v>
      </c>
      <c r="E49" s="17">
        <f t="shared" si="4"/>
        <v>0.23200685559220391</v>
      </c>
      <c r="F49" s="2"/>
      <c r="G49" s="1" t="s">
        <v>9</v>
      </c>
      <c r="H49" s="16">
        <v>25546011.34</v>
      </c>
      <c r="I49" s="16">
        <v>102872237.26000001</v>
      </c>
      <c r="J49" s="17">
        <f t="shared" si="5"/>
        <v>0.24832755678711288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2:26" ht="12.75" x14ac:dyDescent="0.2">
      <c r="B50" s="1" t="s">
        <v>10</v>
      </c>
      <c r="C50" s="16">
        <v>21951812.420000002</v>
      </c>
      <c r="D50" s="16">
        <v>97230480.189999998</v>
      </c>
      <c r="E50" s="17">
        <f t="shared" si="4"/>
        <v>0.22577089382983126</v>
      </c>
      <c r="F50" s="2"/>
      <c r="G50" s="1" t="s">
        <v>10</v>
      </c>
      <c r="H50" s="16">
        <v>20449463.34</v>
      </c>
      <c r="I50" s="16">
        <v>95909493.069999993</v>
      </c>
      <c r="J50" s="17">
        <f t="shared" si="5"/>
        <v>0.21321625926095619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 ht="12.75" x14ac:dyDescent="0.2">
      <c r="B51" s="1" t="s">
        <v>11</v>
      </c>
      <c r="C51" s="16">
        <v>21075093.120000001</v>
      </c>
      <c r="D51" s="16">
        <v>99865009.319999993</v>
      </c>
      <c r="E51" s="17">
        <f t="shared" si="4"/>
        <v>0.21103580987479351</v>
      </c>
      <c r="F51" s="2"/>
      <c r="G51" s="26">
        <v>42429</v>
      </c>
      <c r="H51" s="16">
        <v>19906019.710000001</v>
      </c>
      <c r="I51" s="16">
        <v>96818165.260000005</v>
      </c>
      <c r="J51" s="17">
        <f t="shared" si="5"/>
        <v>0.20560211667452538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2:26" ht="12.75" x14ac:dyDescent="0.2">
      <c r="B52" s="1" t="s">
        <v>12</v>
      </c>
      <c r="C52" s="16">
        <v>21664785.77</v>
      </c>
      <c r="D52" s="16">
        <v>101132719.06999999</v>
      </c>
      <c r="E52" s="17">
        <f>C52/D52</f>
        <v>0.21422133182243927</v>
      </c>
      <c r="F52" s="2"/>
      <c r="G52" s="1" t="s">
        <v>12</v>
      </c>
      <c r="H52" s="16">
        <v>20714714.579999998</v>
      </c>
      <c r="I52" s="16">
        <v>97267774.900000006</v>
      </c>
      <c r="J52" s="17">
        <f>H52/I52</f>
        <v>0.21296585227015405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2:26" ht="12.75" x14ac:dyDescent="0.2">
      <c r="B53" s="2"/>
      <c r="C53" s="2"/>
      <c r="D53" s="2"/>
      <c r="E53" s="4"/>
      <c r="F53" s="2"/>
      <c r="G53" s="2"/>
      <c r="H53" s="2"/>
      <c r="I53" s="2"/>
      <c r="J53" s="4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ht="12.75" x14ac:dyDescent="0.2">
      <c r="B54" s="18" t="s">
        <v>13</v>
      </c>
      <c r="C54" s="19">
        <f>AVERAGE(C41:C52)</f>
        <v>24936711.440000001</v>
      </c>
      <c r="D54" s="19">
        <f>AVERAGE(D41:D52)</f>
        <v>98132457.590833306</v>
      </c>
      <c r="E54" s="20">
        <f>C54/D54</f>
        <v>0.25411277830189971</v>
      </c>
      <c r="F54" s="2"/>
      <c r="G54" s="18" t="s">
        <v>13</v>
      </c>
      <c r="H54" s="19">
        <f>AVERAGE(H41:H52)</f>
        <v>25544243.022499997</v>
      </c>
      <c r="I54" s="19">
        <f>AVERAGE(I41:I52)</f>
        <v>104448217.08916669</v>
      </c>
      <c r="J54" s="20">
        <f>H54/I54</f>
        <v>0.24456370567525401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ht="12.75" x14ac:dyDescent="0.2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12.75" x14ac:dyDescent="0.2">
      <c r="B56" s="1">
        <v>2017</v>
      </c>
      <c r="C56" s="1" t="s">
        <v>16</v>
      </c>
      <c r="D56" s="1" t="s">
        <v>17</v>
      </c>
      <c r="E56" s="3" t="s">
        <v>18</v>
      </c>
      <c r="F56" s="2"/>
      <c r="G56" s="1">
        <v>2018</v>
      </c>
      <c r="H56" s="1" t="s">
        <v>16</v>
      </c>
      <c r="I56" s="1" t="s">
        <v>17</v>
      </c>
      <c r="J56" s="3" t="s">
        <v>18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12.75" x14ac:dyDescent="0.2">
      <c r="B57" s="2"/>
      <c r="C57" s="2"/>
      <c r="D57" s="2"/>
      <c r="E57" s="4"/>
      <c r="F57" s="2"/>
      <c r="G57" s="2"/>
      <c r="H57" s="2"/>
      <c r="I57" s="2"/>
      <c r="J57" s="4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12.75" x14ac:dyDescent="0.2">
      <c r="B58" s="1" t="s">
        <v>1</v>
      </c>
      <c r="C58" s="16">
        <v>21920232.75</v>
      </c>
      <c r="D58" s="16">
        <v>105324250.20999999</v>
      </c>
      <c r="E58" s="17">
        <f t="shared" ref="E58:E68" si="6">C58/D58</f>
        <v>0.20812142223936561</v>
      </c>
      <c r="F58" s="2"/>
      <c r="G58" s="1" t="s">
        <v>1</v>
      </c>
      <c r="H58" s="16">
        <v>22280491.190000001</v>
      </c>
      <c r="I58" s="16">
        <v>104614443.91</v>
      </c>
      <c r="J58" s="17">
        <f t="shared" ref="J58:J68" si="7">H58/I58</f>
        <v>0.21297719853262279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ht="12.75" x14ac:dyDescent="0.2">
      <c r="B59" s="1" t="s">
        <v>2</v>
      </c>
      <c r="C59" s="16">
        <v>20885790.030000001</v>
      </c>
      <c r="D59" s="16">
        <v>104056499.86</v>
      </c>
      <c r="E59" s="17">
        <f t="shared" si="6"/>
        <v>0.20071586165304639</v>
      </c>
      <c r="F59" s="2"/>
      <c r="G59" s="1" t="s">
        <v>2</v>
      </c>
      <c r="H59" s="16">
        <v>21888215.43</v>
      </c>
      <c r="I59" s="16">
        <v>104525537.84</v>
      </c>
      <c r="J59" s="17">
        <f t="shared" si="7"/>
        <v>0.20940543222561425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ht="12.75" x14ac:dyDescent="0.2">
      <c r="B60" s="1" t="s">
        <v>3</v>
      </c>
      <c r="C60" s="16">
        <v>22380465.050000001</v>
      </c>
      <c r="D60" s="16">
        <v>104591465.39</v>
      </c>
      <c r="E60" s="17">
        <f t="shared" si="6"/>
        <v>0.21397984019583111</v>
      </c>
      <c r="F60" s="2"/>
      <c r="G60" s="1" t="s">
        <v>3</v>
      </c>
      <c r="H60" s="16">
        <v>22197744.850000001</v>
      </c>
      <c r="I60" s="16">
        <v>105408656.68000001</v>
      </c>
      <c r="J60" s="17">
        <f t="shared" si="7"/>
        <v>0.2105874939416788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ht="12.75" x14ac:dyDescent="0.2">
      <c r="B61" s="1" t="s">
        <v>4</v>
      </c>
      <c r="C61" s="16">
        <v>24931518.84</v>
      </c>
      <c r="D61" s="16">
        <v>100558288.84999999</v>
      </c>
      <c r="E61" s="17">
        <f t="shared" si="6"/>
        <v>0.24793101717541807</v>
      </c>
      <c r="F61" s="2"/>
      <c r="G61" s="1" t="s">
        <v>4</v>
      </c>
      <c r="H61" s="16">
        <v>24416986</v>
      </c>
      <c r="I61" s="16">
        <v>101726090.03</v>
      </c>
      <c r="J61" s="17">
        <f t="shared" si="7"/>
        <v>0.24002678165256519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ht="12.75" x14ac:dyDescent="0.2">
      <c r="B62" s="1" t="s">
        <v>5</v>
      </c>
      <c r="C62" s="16">
        <v>25172434.489999998</v>
      </c>
      <c r="D62" s="16">
        <v>99113216.280000001</v>
      </c>
      <c r="E62" s="17">
        <f t="shared" si="6"/>
        <v>0.25397656775547028</v>
      </c>
      <c r="F62" s="2"/>
      <c r="G62" s="1" t="s">
        <v>5</v>
      </c>
      <c r="H62" s="16">
        <v>24229700.739999998</v>
      </c>
      <c r="I62" s="16">
        <v>103123113.09999999</v>
      </c>
      <c r="J62" s="17">
        <f t="shared" si="7"/>
        <v>0.23495897293659185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ht="12.75" x14ac:dyDescent="0.2">
      <c r="B63" s="1" t="s">
        <v>6</v>
      </c>
      <c r="C63" s="16">
        <v>24454377.789999999</v>
      </c>
      <c r="D63" s="16">
        <v>99404278.859999999</v>
      </c>
      <c r="E63" s="17">
        <f t="shared" si="6"/>
        <v>0.24600930735025303</v>
      </c>
      <c r="F63" s="2"/>
      <c r="G63" s="1" t="s">
        <v>6</v>
      </c>
      <c r="H63" s="16">
        <v>24207982.190000001</v>
      </c>
      <c r="I63" s="16">
        <v>102578401.23999999</v>
      </c>
      <c r="J63" s="17">
        <f t="shared" si="7"/>
        <v>0.23599492580666392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ht="12.75" x14ac:dyDescent="0.2">
      <c r="B64" s="1" t="s">
        <v>7</v>
      </c>
      <c r="C64" s="16">
        <v>24428862.629999999</v>
      </c>
      <c r="D64" s="16">
        <v>100904772.15000001</v>
      </c>
      <c r="E64" s="17">
        <f t="shared" si="6"/>
        <v>0.24209818930749152</v>
      </c>
      <c r="F64" s="2"/>
      <c r="G64" s="1" t="s">
        <v>7</v>
      </c>
      <c r="H64" s="16">
        <v>22688282.079999998</v>
      </c>
      <c r="I64" s="16">
        <v>103051712.2</v>
      </c>
      <c r="J64" s="17">
        <f t="shared" si="7"/>
        <v>0.22016404769643408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2:26" ht="12.75" x14ac:dyDescent="0.2">
      <c r="B65" s="1" t="s">
        <v>8</v>
      </c>
      <c r="C65" s="16">
        <v>22596010.699999999</v>
      </c>
      <c r="D65" s="16">
        <v>101739130.01000001</v>
      </c>
      <c r="E65" s="17">
        <f t="shared" si="6"/>
        <v>0.22209754199568074</v>
      </c>
      <c r="F65" s="2"/>
      <c r="G65" s="1" t="s">
        <v>8</v>
      </c>
      <c r="H65" s="16">
        <v>20826325.16</v>
      </c>
      <c r="I65" s="16">
        <v>102753573.92</v>
      </c>
      <c r="J65" s="17">
        <f t="shared" si="7"/>
        <v>0.20268224613009159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 ht="12.75" x14ac:dyDescent="0.2">
      <c r="B66" s="1" t="s">
        <v>9</v>
      </c>
      <c r="C66" s="16">
        <v>21467431.059999999</v>
      </c>
      <c r="D66" s="16">
        <v>103408522.83</v>
      </c>
      <c r="E66" s="17">
        <f t="shared" si="6"/>
        <v>0.20759827596891317</v>
      </c>
      <c r="F66" s="2"/>
      <c r="G66" s="1" t="s">
        <v>9</v>
      </c>
      <c r="H66" s="16">
        <v>20327249.420000002</v>
      </c>
      <c r="I66" s="16">
        <v>105762131.28</v>
      </c>
      <c r="J66" s="17">
        <f t="shared" si="7"/>
        <v>0.19219780439356518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 ht="12.75" x14ac:dyDescent="0.2">
      <c r="B67" s="1" t="s">
        <v>10</v>
      </c>
      <c r="C67" s="16">
        <v>20881674.93</v>
      </c>
      <c r="D67" s="16">
        <v>104354550.11</v>
      </c>
      <c r="E67" s="17">
        <f t="shared" si="6"/>
        <v>0.20010315705437523</v>
      </c>
      <c r="F67" s="2"/>
      <c r="G67" s="1" t="s">
        <v>10</v>
      </c>
      <c r="H67" s="16">
        <v>20115371.370000001</v>
      </c>
      <c r="I67" s="16">
        <v>105516950.73999999</v>
      </c>
      <c r="J67" s="17">
        <f t="shared" si="7"/>
        <v>0.19063639755441253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2:26" ht="12.75" x14ac:dyDescent="0.2">
      <c r="B68" s="1" t="s">
        <v>11</v>
      </c>
      <c r="C68" s="16">
        <v>21303715.219999999</v>
      </c>
      <c r="D68" s="16">
        <v>103364200.68000001</v>
      </c>
      <c r="E68" s="17">
        <f t="shared" si="6"/>
        <v>0.2061034195577354</v>
      </c>
      <c r="F68" s="2"/>
      <c r="G68" s="26">
        <v>42429</v>
      </c>
      <c r="H68" s="16">
        <v>19385298.039999999</v>
      </c>
      <c r="I68" s="16">
        <v>105047632.92</v>
      </c>
      <c r="J68" s="17">
        <f t="shared" si="7"/>
        <v>0.18453817093397099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2:26" ht="12.75" x14ac:dyDescent="0.2">
      <c r="B69" s="1" t="s">
        <v>12</v>
      </c>
      <c r="C69" s="16">
        <v>21964317.710000001</v>
      </c>
      <c r="D69" s="16">
        <v>103512151.78</v>
      </c>
      <c r="E69" s="17">
        <f>C69/D69</f>
        <v>0.21219071705399342</v>
      </c>
      <c r="F69" s="2"/>
      <c r="G69" s="1" t="s">
        <v>12</v>
      </c>
      <c r="H69" s="16">
        <v>20229805.359999999</v>
      </c>
      <c r="I69" s="16">
        <v>105894603.8</v>
      </c>
      <c r="J69" s="17">
        <f>H69/I69</f>
        <v>0.19103716935574389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 ht="12.75" x14ac:dyDescent="0.2">
      <c r="B70" s="2"/>
      <c r="C70" s="2"/>
      <c r="D70" s="2"/>
      <c r="E70" s="4"/>
      <c r="F70" s="2"/>
      <c r="G70" s="2"/>
      <c r="H70" s="2"/>
      <c r="I70" s="2"/>
      <c r="J70" s="4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2:26" ht="12.75" x14ac:dyDescent="0.2">
      <c r="B71" s="18" t="s">
        <v>13</v>
      </c>
      <c r="C71" s="19">
        <f>AVERAGE(C58:C69)</f>
        <v>22698902.599999998</v>
      </c>
      <c r="D71" s="19">
        <f>AVERAGE(D58:D69)</f>
        <v>102527610.58416666</v>
      </c>
      <c r="E71" s="20">
        <f>C71/D71</f>
        <v>0.22139307129727834</v>
      </c>
      <c r="F71" s="2"/>
      <c r="G71" s="18" t="s">
        <v>13</v>
      </c>
      <c r="H71" s="19">
        <f>AVERAGE(H58:H69)</f>
        <v>21899454.319166664</v>
      </c>
      <c r="I71" s="19">
        <f>AVERAGE(I58:I69)</f>
        <v>104166903.97166668</v>
      </c>
      <c r="J71" s="20">
        <f>H71/I71</f>
        <v>0.21023428252339438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2:26" ht="12.75" x14ac:dyDescent="0.2">
      <c r="B72" s="25"/>
      <c r="C72" s="2"/>
      <c r="D72" s="2"/>
      <c r="E72" s="2"/>
      <c r="F72" s="2"/>
      <c r="G72" s="2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2:26" ht="12.75" x14ac:dyDescent="0.2">
      <c r="B73" s="1">
        <v>2015</v>
      </c>
      <c r="C73" s="1" t="s">
        <v>16</v>
      </c>
      <c r="D73" s="1" t="s">
        <v>17</v>
      </c>
      <c r="E73" s="3" t="s">
        <v>18</v>
      </c>
      <c r="F73" s="2"/>
      <c r="G73" s="1">
        <v>2016</v>
      </c>
      <c r="H73" s="1" t="s">
        <v>16</v>
      </c>
      <c r="I73" s="1" t="s">
        <v>17</v>
      </c>
      <c r="J73" s="3" t="s">
        <v>18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2:26" ht="12.75" x14ac:dyDescent="0.2">
      <c r="B74" s="2"/>
      <c r="C74" s="2"/>
      <c r="D74" s="2"/>
      <c r="E74" s="4"/>
      <c r="F74" s="2"/>
      <c r="G74" s="2"/>
      <c r="H74" s="2"/>
      <c r="I74" s="2"/>
      <c r="J74" s="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2:26" ht="12.75" x14ac:dyDescent="0.2">
      <c r="B75" s="1" t="s">
        <v>1</v>
      </c>
      <c r="C75" s="16">
        <v>23076416.969999999</v>
      </c>
      <c r="D75" s="16">
        <v>104609256.84</v>
      </c>
      <c r="E75" s="17">
        <f t="shared" ref="E75:E85" si="8">C75/D75</f>
        <v>0.22059631878749897</v>
      </c>
      <c r="F75" s="2"/>
      <c r="G75" s="1" t="s">
        <v>1</v>
      </c>
      <c r="H75" s="16">
        <v>22980287.620000001</v>
      </c>
      <c r="I75" s="16">
        <v>105162233.7</v>
      </c>
      <c r="J75" s="17">
        <f t="shared" ref="J75:J85" si="9">H75/I75</f>
        <v>0.2185222471173128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2:26" ht="12.75" x14ac:dyDescent="0.2">
      <c r="B76" s="1" t="s">
        <v>2</v>
      </c>
      <c r="C76" s="16">
        <v>23756232.760000002</v>
      </c>
      <c r="D76" s="16">
        <v>107861478.42</v>
      </c>
      <c r="E76" s="17">
        <f t="shared" si="8"/>
        <v>0.22024760932254242</v>
      </c>
      <c r="F76" s="2"/>
      <c r="G76" s="1" t="s">
        <v>2</v>
      </c>
      <c r="H76" s="16">
        <v>23243437.890000001</v>
      </c>
      <c r="I76" s="16">
        <v>104098366.7</v>
      </c>
      <c r="J76" s="17">
        <f t="shared" si="9"/>
        <v>0.22328340613628475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2:26" ht="12.75" x14ac:dyDescent="0.2">
      <c r="B77" s="1" t="s">
        <v>3</v>
      </c>
      <c r="C77" s="16">
        <v>26259869.129999999</v>
      </c>
      <c r="D77" s="16">
        <v>105986460.31</v>
      </c>
      <c r="E77" s="17">
        <f t="shared" si="8"/>
        <v>0.2477662623432508</v>
      </c>
      <c r="F77" s="2"/>
      <c r="G77" s="1" t="s">
        <v>3</v>
      </c>
      <c r="H77" s="16">
        <v>25455791.379999999</v>
      </c>
      <c r="I77" s="16">
        <v>103473331.88</v>
      </c>
      <c r="J77" s="17">
        <f t="shared" si="9"/>
        <v>0.24601306363190825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2:26" ht="12.75" x14ac:dyDescent="0.2">
      <c r="B78" s="1" t="s">
        <v>4</v>
      </c>
      <c r="C78" s="16">
        <v>27607750.050000001</v>
      </c>
      <c r="D78" s="16">
        <v>103420052.55</v>
      </c>
      <c r="E78" s="17">
        <f t="shared" si="8"/>
        <v>0.26694774726257864</v>
      </c>
      <c r="F78" s="2"/>
      <c r="G78" s="1" t="s">
        <v>4</v>
      </c>
      <c r="H78" s="16">
        <v>26561711.84</v>
      </c>
      <c r="I78" s="16">
        <v>100774611.34</v>
      </c>
      <c r="J78" s="17">
        <f t="shared" si="9"/>
        <v>0.26357543320494037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2:26" ht="12.75" x14ac:dyDescent="0.2">
      <c r="B79" s="1" t="s">
        <v>5</v>
      </c>
      <c r="C79" s="16">
        <v>27441027.48</v>
      </c>
      <c r="D79" s="16">
        <v>104630871.81</v>
      </c>
      <c r="E79" s="17">
        <f t="shared" si="8"/>
        <v>0.26226511358741589</v>
      </c>
      <c r="F79" s="2"/>
      <c r="G79" s="1" t="s">
        <v>5</v>
      </c>
      <c r="H79" s="16">
        <v>26176225.98</v>
      </c>
      <c r="I79" s="16">
        <v>100904343.5</v>
      </c>
      <c r="J79" s="17">
        <f t="shared" si="9"/>
        <v>0.25941624584277684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2:26" ht="12.75" x14ac:dyDescent="0.2">
      <c r="B80" s="1" t="s">
        <v>6</v>
      </c>
      <c r="C80" s="16">
        <v>26902302.289999999</v>
      </c>
      <c r="D80" s="16">
        <v>106362377.23999999</v>
      </c>
      <c r="E80" s="17">
        <f t="shared" si="8"/>
        <v>0.25293062253861298</v>
      </c>
      <c r="F80" s="2"/>
      <c r="G80" s="1" t="s">
        <v>6</v>
      </c>
      <c r="H80" s="16">
        <v>25799678.960000001</v>
      </c>
      <c r="I80" s="16">
        <v>101646149.76000001</v>
      </c>
      <c r="J80" s="17">
        <f t="shared" si="9"/>
        <v>0.25381855604876774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2:26" ht="12.75" x14ac:dyDescent="0.2">
      <c r="B81" s="1" t="s">
        <v>7</v>
      </c>
      <c r="C81" s="16">
        <v>25772940.550000001</v>
      </c>
      <c r="D81" s="16">
        <v>105398351.93000001</v>
      </c>
      <c r="E81" s="17">
        <f t="shared" si="8"/>
        <v>0.24452887619264693</v>
      </c>
      <c r="F81" s="2"/>
      <c r="G81" s="1" t="s">
        <v>7</v>
      </c>
      <c r="H81" s="16">
        <v>24946723.190000001</v>
      </c>
      <c r="I81" s="16">
        <v>101479133.63</v>
      </c>
      <c r="J81" s="17">
        <f t="shared" si="9"/>
        <v>0.24583106198913263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2:26" ht="12.75" x14ac:dyDescent="0.2">
      <c r="B82" s="1" t="s">
        <v>8</v>
      </c>
      <c r="C82" s="16">
        <v>24057181.710000001</v>
      </c>
      <c r="D82" s="16">
        <v>106479261.06999999</v>
      </c>
      <c r="E82" s="17">
        <f t="shared" si="8"/>
        <v>0.22593302647155572</v>
      </c>
      <c r="F82" s="2"/>
      <c r="G82" s="1" t="s">
        <v>8</v>
      </c>
      <c r="H82" s="16">
        <v>23779455.960000001</v>
      </c>
      <c r="I82" s="16">
        <v>102691133.03</v>
      </c>
      <c r="J82" s="17">
        <f t="shared" si="9"/>
        <v>0.23156289407239392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2:26" ht="12.75" x14ac:dyDescent="0.2">
      <c r="B83" s="1" t="s">
        <v>9</v>
      </c>
      <c r="C83" s="16">
        <v>23816645.93</v>
      </c>
      <c r="D83" s="16">
        <v>108471027.44</v>
      </c>
      <c r="E83" s="17">
        <f t="shared" si="8"/>
        <v>0.2195668879708364</v>
      </c>
      <c r="F83" s="2"/>
      <c r="G83" s="1" t="s">
        <v>9</v>
      </c>
      <c r="H83" s="16">
        <v>22475776.899999999</v>
      </c>
      <c r="I83" s="16">
        <v>102980180.75</v>
      </c>
      <c r="J83" s="17">
        <f t="shared" si="9"/>
        <v>0.21825342251596308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2:26" ht="12.75" x14ac:dyDescent="0.2">
      <c r="B84" s="1" t="s">
        <v>10</v>
      </c>
      <c r="C84" s="16">
        <v>22688249.57</v>
      </c>
      <c r="D84" s="16">
        <v>110405978.59999999</v>
      </c>
      <c r="E84" s="17">
        <f t="shared" si="8"/>
        <v>0.20549837841843105</v>
      </c>
      <c r="F84" s="2"/>
      <c r="G84" s="1" t="s">
        <v>10</v>
      </c>
      <c r="H84" s="16">
        <v>22206495.07</v>
      </c>
      <c r="I84" s="16">
        <v>105154849.03</v>
      </c>
      <c r="J84" s="17">
        <f t="shared" si="9"/>
        <v>0.21117899245582702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2:26" ht="12.75" x14ac:dyDescent="0.2">
      <c r="B85" s="1" t="s">
        <v>11</v>
      </c>
      <c r="C85" s="16">
        <v>22544737.600000001</v>
      </c>
      <c r="D85" s="16">
        <v>111642683.33</v>
      </c>
      <c r="E85" s="17">
        <f t="shared" si="8"/>
        <v>0.20193654369056091</v>
      </c>
      <c r="F85" s="2"/>
      <c r="G85" s="26">
        <v>42429</v>
      </c>
      <c r="H85" s="16">
        <v>22360351.109999999</v>
      </c>
      <c r="I85" s="16">
        <v>105851080.54000001</v>
      </c>
      <c r="J85" s="17">
        <f t="shared" si="9"/>
        <v>0.21124348467609888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2:26" ht="12.75" x14ac:dyDescent="0.2">
      <c r="B86" s="1" t="s">
        <v>12</v>
      </c>
      <c r="C86" s="16">
        <v>22590958.289999999</v>
      </c>
      <c r="D86" s="16">
        <v>114899281.83</v>
      </c>
      <c r="E86" s="17">
        <f>C86/D86</f>
        <v>0.19661531325691489</v>
      </c>
      <c r="F86" s="2"/>
      <c r="G86" s="1" t="s">
        <v>12</v>
      </c>
      <c r="H86" s="16">
        <v>22107254.43</v>
      </c>
      <c r="I86" s="16">
        <v>105004307.73</v>
      </c>
      <c r="J86" s="17">
        <f>H86/I86</f>
        <v>0.21053664280940637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2:26" ht="12.75" x14ac:dyDescent="0.2">
      <c r="B87" s="2"/>
      <c r="C87" s="2"/>
      <c r="D87" s="2"/>
      <c r="E87" s="4"/>
      <c r="F87" s="2"/>
      <c r="G87" s="2"/>
      <c r="H87" s="2"/>
      <c r="I87" s="2"/>
      <c r="J87" s="4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2:26" ht="12.75" x14ac:dyDescent="0.2">
      <c r="B88" s="18" t="s">
        <v>13</v>
      </c>
      <c r="C88" s="19">
        <f>AVERAGE(C75:C86)</f>
        <v>24709526.027500004</v>
      </c>
      <c r="D88" s="19">
        <f>AVERAGE(D75:D86)</f>
        <v>107513923.44749999</v>
      </c>
      <c r="E88" s="20">
        <f>C88/D88</f>
        <v>0.22982628886728226</v>
      </c>
      <c r="F88" s="2"/>
      <c r="G88" s="18" t="s">
        <v>13</v>
      </c>
      <c r="H88" s="19">
        <f>AVERAGE(H75:H86)</f>
        <v>24007765.860833336</v>
      </c>
      <c r="I88" s="19">
        <f>AVERAGE(I75:I86)</f>
        <v>103268310.13249999</v>
      </c>
      <c r="J88" s="20">
        <f>H88/I88</f>
        <v>0.2324795073147784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2:26" ht="12.75" x14ac:dyDescent="0.2">
      <c r="B89" s="25"/>
      <c r="C89" s="2"/>
      <c r="D89" s="2"/>
      <c r="E89" s="2"/>
      <c r="F89" s="2"/>
      <c r="G89" s="25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2:26" ht="12.75" x14ac:dyDescent="0.2">
      <c r="B90" s="1">
        <v>2013</v>
      </c>
      <c r="C90" s="1" t="s">
        <v>16</v>
      </c>
      <c r="D90" s="1" t="s">
        <v>17</v>
      </c>
      <c r="E90" s="3" t="s">
        <v>18</v>
      </c>
      <c r="F90" s="2"/>
      <c r="G90" s="1">
        <v>2014</v>
      </c>
      <c r="H90" s="1" t="s">
        <v>16</v>
      </c>
      <c r="I90" s="1" t="s">
        <v>17</v>
      </c>
      <c r="J90" s="3" t="s">
        <v>18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2:26" ht="12.75" x14ac:dyDescent="0.2">
      <c r="B91" s="2"/>
      <c r="C91" s="2"/>
      <c r="D91" s="2"/>
      <c r="E91" s="4"/>
      <c r="F91" s="2"/>
      <c r="G91" s="2"/>
      <c r="H91" s="2"/>
      <c r="I91" s="2"/>
      <c r="J91" s="4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2:26" ht="12.75" x14ac:dyDescent="0.2">
      <c r="B92" s="1" t="s">
        <v>1</v>
      </c>
      <c r="C92" s="16">
        <v>23669815.940000001</v>
      </c>
      <c r="D92" s="16">
        <v>108480107.69</v>
      </c>
      <c r="E92" s="17">
        <f t="shared" ref="E92:E102" si="10">C92/D92</f>
        <v>0.21819498933058259</v>
      </c>
      <c r="F92" s="2"/>
      <c r="G92" s="1" t="s">
        <v>1</v>
      </c>
      <c r="H92" s="16">
        <v>24529284.859999999</v>
      </c>
      <c r="I92" s="16">
        <v>113978800.84</v>
      </c>
      <c r="J92" s="17">
        <f t="shared" ref="J92:J102" si="11">H92/I92</f>
        <v>0.21520918521009419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2:26" ht="12.75" x14ac:dyDescent="0.2">
      <c r="B93" s="1" t="s">
        <v>2</v>
      </c>
      <c r="C93" s="16">
        <v>24802210.600000001</v>
      </c>
      <c r="D93" s="16">
        <v>108518931.78</v>
      </c>
      <c r="E93" s="17">
        <f t="shared" si="10"/>
        <v>0.22855192355082729</v>
      </c>
      <c r="F93" s="2"/>
      <c r="G93" s="1" t="s">
        <v>2</v>
      </c>
      <c r="H93" s="16">
        <v>25352732.890000001</v>
      </c>
      <c r="I93" s="16">
        <v>114619120.38</v>
      </c>
      <c r="J93" s="17">
        <f t="shared" si="11"/>
        <v>0.22119113116509159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2:26" ht="12.75" x14ac:dyDescent="0.2">
      <c r="B94" s="1" t="s">
        <v>3</v>
      </c>
      <c r="C94" s="16">
        <v>26061825.670000002</v>
      </c>
      <c r="D94" s="16">
        <v>109995362.69</v>
      </c>
      <c r="E94" s="17">
        <f t="shared" si="10"/>
        <v>0.23693567649256325</v>
      </c>
      <c r="F94" s="2"/>
      <c r="G94" s="1" t="s">
        <v>3</v>
      </c>
      <c r="H94" s="16">
        <v>25804065.899999999</v>
      </c>
      <c r="I94" s="16">
        <v>114275612.44</v>
      </c>
      <c r="J94" s="17">
        <f t="shared" si="11"/>
        <v>0.22580553583598889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2:26" ht="12.75" x14ac:dyDescent="0.2">
      <c r="B95" s="1" t="s">
        <v>4</v>
      </c>
      <c r="C95" s="16">
        <v>28907751.43</v>
      </c>
      <c r="D95" s="16">
        <v>107565285.33</v>
      </c>
      <c r="E95" s="17">
        <f t="shared" si="10"/>
        <v>0.2687461046685628</v>
      </c>
      <c r="F95" s="2"/>
      <c r="G95" s="1" t="s">
        <v>4</v>
      </c>
      <c r="H95" s="16">
        <v>27026986.34</v>
      </c>
      <c r="I95" s="16">
        <v>110651264.48</v>
      </c>
      <c r="J95" s="17">
        <f t="shared" si="11"/>
        <v>0.2442537504384785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2:26" ht="12.75" x14ac:dyDescent="0.2">
      <c r="B96" s="1" t="s">
        <v>5</v>
      </c>
      <c r="C96" s="16">
        <v>29326292.289999999</v>
      </c>
      <c r="D96" s="16">
        <v>106383950.38</v>
      </c>
      <c r="E96" s="17">
        <f t="shared" si="10"/>
        <v>0.27566462972325656</v>
      </c>
      <c r="F96" s="2"/>
      <c r="G96" s="1" t="s">
        <v>5</v>
      </c>
      <c r="H96" s="16">
        <v>26636599.725000001</v>
      </c>
      <c r="I96" s="16">
        <v>111881136.15000001</v>
      </c>
      <c r="J96" s="17">
        <f t="shared" si="11"/>
        <v>0.23807945326268481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2:26" ht="12.75" x14ac:dyDescent="0.2">
      <c r="B97" s="1" t="s">
        <v>6</v>
      </c>
      <c r="C97" s="16">
        <v>29281926.289999999</v>
      </c>
      <c r="D97" s="16">
        <v>106173850.2</v>
      </c>
      <c r="E97" s="17">
        <f t="shared" si="10"/>
        <v>0.27579226179366712</v>
      </c>
      <c r="F97" s="2"/>
      <c r="G97" s="1" t="s">
        <v>6</v>
      </c>
      <c r="H97" s="16">
        <v>26787504.68</v>
      </c>
      <c r="I97" s="16">
        <v>112119487.97</v>
      </c>
      <c r="J97" s="17">
        <f t="shared" si="11"/>
        <v>0.23891925627744195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2:26" ht="12.75" x14ac:dyDescent="0.2">
      <c r="B98" s="1" t="s">
        <v>7</v>
      </c>
      <c r="C98" s="16">
        <v>27156662.039999999</v>
      </c>
      <c r="D98" s="16">
        <v>108618037.38</v>
      </c>
      <c r="E98" s="17">
        <f t="shared" si="10"/>
        <v>0.25001981894583925</v>
      </c>
      <c r="F98" s="2"/>
      <c r="G98" s="1" t="s">
        <v>7</v>
      </c>
      <c r="H98" s="16">
        <v>24995388.460000001</v>
      </c>
      <c r="I98" s="16">
        <v>112299043.29000001</v>
      </c>
      <c r="J98" s="17">
        <f t="shared" si="11"/>
        <v>0.22257881926431147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2:26" ht="12.75" x14ac:dyDescent="0.2">
      <c r="B99" s="1" t="s">
        <v>8</v>
      </c>
      <c r="C99" s="16">
        <v>26078229.629999999</v>
      </c>
      <c r="D99" s="16">
        <v>107449296.37</v>
      </c>
      <c r="E99" s="17">
        <f t="shared" si="10"/>
        <v>0.24270265614583472</v>
      </c>
      <c r="F99" s="2"/>
      <c r="G99" s="1" t="s">
        <v>8</v>
      </c>
      <c r="H99" s="16">
        <v>23483290.559999999</v>
      </c>
      <c r="I99" s="16">
        <v>111224196.84999999</v>
      </c>
      <c r="J99" s="17">
        <f t="shared" si="11"/>
        <v>0.21113472809940997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2:26" ht="12.75" x14ac:dyDescent="0.2">
      <c r="B100" s="1" t="s">
        <v>9</v>
      </c>
      <c r="C100" s="16">
        <v>24869492.050000001</v>
      </c>
      <c r="D100" s="16">
        <v>110525869.09999999</v>
      </c>
      <c r="E100" s="17">
        <f t="shared" si="10"/>
        <v>0.22501059935117038</v>
      </c>
      <c r="F100" s="2"/>
      <c r="G100" s="1" t="s">
        <v>9</v>
      </c>
      <c r="H100" s="16">
        <v>22822002.050000001</v>
      </c>
      <c r="I100" s="16">
        <v>109907796.68000001</v>
      </c>
      <c r="J100" s="17">
        <f t="shared" si="11"/>
        <v>0.20764679794689156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2:26" ht="12.75" x14ac:dyDescent="0.2">
      <c r="B101" s="1" t="s">
        <v>10</v>
      </c>
      <c r="C101" s="16">
        <v>23665030.469999999</v>
      </c>
      <c r="D101" s="16">
        <v>110525568.23999999</v>
      </c>
      <c r="E101" s="17">
        <f t="shared" si="10"/>
        <v>0.21411362860956054</v>
      </c>
      <c r="F101" s="2"/>
      <c r="G101" s="1" t="s">
        <v>10</v>
      </c>
      <c r="H101" s="16">
        <v>21685913.539999999</v>
      </c>
      <c r="I101" s="16">
        <v>111054450.7</v>
      </c>
      <c r="J101" s="17">
        <f t="shared" si="11"/>
        <v>0.19527279999413835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2:26" ht="12.75" x14ac:dyDescent="0.2">
      <c r="B102" s="1" t="s">
        <v>11</v>
      </c>
      <c r="C102" s="16">
        <v>22953108.489999998</v>
      </c>
      <c r="D102" s="16">
        <v>112428230.78</v>
      </c>
      <c r="E102" s="17">
        <f t="shared" si="10"/>
        <v>0.20415787325618182</v>
      </c>
      <c r="F102" s="2"/>
      <c r="G102" s="1" t="s">
        <v>11</v>
      </c>
      <c r="H102" s="16">
        <v>20824580.32</v>
      </c>
      <c r="I102" s="16">
        <v>109398752.55</v>
      </c>
      <c r="J102" s="17">
        <f t="shared" si="11"/>
        <v>0.19035482429730868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2:26" ht="12.75" x14ac:dyDescent="0.2">
      <c r="B103" s="1" t="s">
        <v>12</v>
      </c>
      <c r="C103" s="16">
        <v>23502169.489999998</v>
      </c>
      <c r="D103" s="16">
        <v>112713007.06</v>
      </c>
      <c r="E103" s="17">
        <f>C103/D103</f>
        <v>0.20851337483604881</v>
      </c>
      <c r="F103" s="2"/>
      <c r="G103" s="1" t="s">
        <v>12</v>
      </c>
      <c r="H103" s="16">
        <v>22578068.390000001</v>
      </c>
      <c r="I103" s="16">
        <v>111208869.64</v>
      </c>
      <c r="J103" s="17">
        <f>H103/I103</f>
        <v>0.20302398957105344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2:26" ht="12.75" x14ac:dyDescent="0.2">
      <c r="B104" s="2"/>
      <c r="C104" s="2"/>
      <c r="D104" s="2"/>
      <c r="E104" s="4"/>
      <c r="F104" s="2"/>
      <c r="G104" s="2"/>
      <c r="H104" s="2"/>
      <c r="I104" s="2"/>
      <c r="J104" s="4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2:26" ht="12.75" x14ac:dyDescent="0.2">
      <c r="B105" s="18" t="s">
        <v>13</v>
      </c>
      <c r="C105" s="19">
        <f>AVERAGE(C92:C103)</f>
        <v>25856209.532499999</v>
      </c>
      <c r="D105" s="19">
        <f>AVERAGE(D92:D103)</f>
        <v>109114791.41666664</v>
      </c>
      <c r="E105" s="20">
        <f>C105/D105</f>
        <v>0.23696337771260786</v>
      </c>
      <c r="F105" s="2"/>
      <c r="G105" s="18" t="s">
        <v>13</v>
      </c>
      <c r="H105" s="19">
        <f>AVERAGE(H92:H103)</f>
        <v>24377201.476250004</v>
      </c>
      <c r="I105" s="19">
        <f>AVERAGE(I92:I103)</f>
        <v>111884877.66416667</v>
      </c>
      <c r="J105" s="20">
        <f>H105/I105</f>
        <v>0.2178775361351383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2:26" ht="12.75" x14ac:dyDescent="0.2">
      <c r="B106" s="25"/>
      <c r="C106" s="2"/>
      <c r="D106" s="2"/>
      <c r="E106" s="2"/>
      <c r="F106" s="2"/>
      <c r="G106" s="2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2:26" ht="12.75" x14ac:dyDescent="0.2">
      <c r="B107" s="1">
        <v>2011</v>
      </c>
      <c r="C107" s="1" t="s">
        <v>16</v>
      </c>
      <c r="D107" s="1" t="s">
        <v>17</v>
      </c>
      <c r="E107" s="3" t="s">
        <v>18</v>
      </c>
      <c r="F107" s="2"/>
      <c r="G107" s="1">
        <v>2012</v>
      </c>
      <c r="H107" s="1" t="s">
        <v>16</v>
      </c>
      <c r="I107" s="1" t="s">
        <v>17</v>
      </c>
      <c r="J107" s="3" t="s">
        <v>18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2:26" ht="12.75" x14ac:dyDescent="0.2">
      <c r="B108" s="2"/>
      <c r="C108" s="2"/>
      <c r="D108" s="2"/>
      <c r="E108" s="4"/>
      <c r="F108" s="2"/>
      <c r="G108" s="2"/>
      <c r="H108" s="2"/>
      <c r="I108" s="2"/>
      <c r="J108" s="4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2:26" ht="12.75" x14ac:dyDescent="0.2">
      <c r="B109" s="1" t="s">
        <v>1</v>
      </c>
      <c r="C109" s="16">
        <v>24809262.66</v>
      </c>
      <c r="D109" s="16">
        <v>110265964.68000001</v>
      </c>
      <c r="E109" s="17">
        <f t="shared" ref="E109:E119" si="12">C109/D109</f>
        <v>0.22499474549556897</v>
      </c>
      <c r="F109" s="2"/>
      <c r="G109" s="1" t="s">
        <v>1</v>
      </c>
      <c r="H109" s="16">
        <v>26654322.030000001</v>
      </c>
      <c r="I109" s="16">
        <v>119778291.16</v>
      </c>
      <c r="J109" s="17">
        <f t="shared" ref="J109:J119" si="13">H109/I109</f>
        <v>0.22253049172654438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2:26" ht="12.75" x14ac:dyDescent="0.2">
      <c r="B110" s="1" t="s">
        <v>2</v>
      </c>
      <c r="C110" s="16">
        <v>25504593.91</v>
      </c>
      <c r="D110" s="16">
        <v>109453152.09999999</v>
      </c>
      <c r="E110" s="17">
        <f t="shared" si="12"/>
        <v>0.23301835918529021</v>
      </c>
      <c r="F110" s="2"/>
      <c r="G110" s="1" t="s">
        <v>2</v>
      </c>
      <c r="H110" s="16">
        <v>25204308.760000002</v>
      </c>
      <c r="I110" s="16">
        <v>118100428.01000001</v>
      </c>
      <c r="J110" s="17">
        <f t="shared" si="13"/>
        <v>0.21341420335805944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2:26" ht="12.75" x14ac:dyDescent="0.2">
      <c r="B111" s="1" t="s">
        <v>3</v>
      </c>
      <c r="C111" s="16">
        <v>26081606.359999999</v>
      </c>
      <c r="D111" s="16">
        <v>111473856.53</v>
      </c>
      <c r="E111" s="17">
        <f t="shared" si="12"/>
        <v>0.23397061133325806</v>
      </c>
      <c r="F111" s="2"/>
      <c r="G111" s="1" t="s">
        <v>3</v>
      </c>
      <c r="H111" s="16">
        <v>27249167.23</v>
      </c>
      <c r="I111" s="16">
        <v>114916816.59999999</v>
      </c>
      <c r="J111" s="17">
        <f t="shared" si="13"/>
        <v>0.23712079777538844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2:26" ht="12.75" x14ac:dyDescent="0.2">
      <c r="B112" s="1" t="s">
        <v>4</v>
      </c>
      <c r="C112" s="16">
        <v>27702956.969999999</v>
      </c>
      <c r="D112" s="16">
        <v>104445550.91</v>
      </c>
      <c r="E112" s="17">
        <f t="shared" si="12"/>
        <v>0.2652382674861033</v>
      </c>
      <c r="F112" s="2"/>
      <c r="G112" s="1" t="s">
        <v>4</v>
      </c>
      <c r="H112" s="16">
        <v>28030233.260000002</v>
      </c>
      <c r="I112" s="16">
        <v>114734792.89</v>
      </c>
      <c r="J112" s="17">
        <f t="shared" si="13"/>
        <v>0.2443045614495814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2:26" ht="12.75" x14ac:dyDescent="0.2">
      <c r="B113" s="1" t="s">
        <v>5</v>
      </c>
      <c r="C113" s="16">
        <v>27588961.149999999</v>
      </c>
      <c r="D113" s="16">
        <v>102295549.23999999</v>
      </c>
      <c r="E113" s="17">
        <f t="shared" si="12"/>
        <v>0.26969854851917702</v>
      </c>
      <c r="F113" s="2"/>
      <c r="G113" s="1" t="s">
        <v>5</v>
      </c>
      <c r="H113" s="16">
        <v>27425143.100000001</v>
      </c>
      <c r="I113" s="16">
        <v>111281371.64</v>
      </c>
      <c r="J113" s="17">
        <f t="shared" si="13"/>
        <v>0.24644864361235153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2:26" ht="12.75" x14ac:dyDescent="0.2">
      <c r="B114" s="1" t="s">
        <v>6</v>
      </c>
      <c r="C114" s="16">
        <v>26796152.84</v>
      </c>
      <c r="D114" s="16">
        <v>100867344.89</v>
      </c>
      <c r="E114" s="17">
        <f t="shared" si="12"/>
        <v>0.26565736283851143</v>
      </c>
      <c r="F114" s="2"/>
      <c r="G114" s="1" t="s">
        <v>6</v>
      </c>
      <c r="H114" s="16">
        <v>25551986.760000002</v>
      </c>
      <c r="I114" s="16">
        <v>109099278.28</v>
      </c>
      <c r="J114" s="17">
        <f t="shared" si="13"/>
        <v>0.23420857738785036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2:26" ht="12.75" x14ac:dyDescent="0.2">
      <c r="B115" s="1" t="s">
        <v>7</v>
      </c>
      <c r="C115" s="16">
        <v>25167499.25</v>
      </c>
      <c r="D115" s="16">
        <v>98998217.5</v>
      </c>
      <c r="E115" s="17">
        <f t="shared" si="12"/>
        <v>0.25422174141670784</v>
      </c>
      <c r="F115" s="2"/>
      <c r="G115" s="1" t="s">
        <v>7</v>
      </c>
      <c r="H115" s="16">
        <v>25615580.82</v>
      </c>
      <c r="I115" s="16">
        <v>108190126.08</v>
      </c>
      <c r="J115" s="17">
        <f t="shared" si="13"/>
        <v>0.23676449735402694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2:26" ht="12.75" x14ac:dyDescent="0.2">
      <c r="B116" s="1" t="s">
        <v>8</v>
      </c>
      <c r="C116" s="16">
        <v>23782097.370000001</v>
      </c>
      <c r="D116" s="16">
        <v>99380602.430000007</v>
      </c>
      <c r="E116" s="17">
        <f t="shared" si="12"/>
        <v>0.23930321197993568</v>
      </c>
      <c r="F116" s="2"/>
      <c r="G116" s="1" t="s">
        <v>8</v>
      </c>
      <c r="H116" s="16">
        <v>24562443.399999999</v>
      </c>
      <c r="I116" s="16">
        <v>111767035.63</v>
      </c>
      <c r="J116" s="17">
        <f t="shared" si="13"/>
        <v>0.21976464940264606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2:26" ht="12.75" x14ac:dyDescent="0.2">
      <c r="B117" s="1" t="s">
        <v>9</v>
      </c>
      <c r="C117" s="16">
        <v>23213324.989999998</v>
      </c>
      <c r="D117" s="16">
        <v>99404206.579999998</v>
      </c>
      <c r="E117" s="17">
        <f t="shared" si="12"/>
        <v>0.23352457394565121</v>
      </c>
      <c r="F117" s="2"/>
      <c r="G117" s="1" t="s">
        <v>9</v>
      </c>
      <c r="H117" s="16">
        <v>22454308.170000002</v>
      </c>
      <c r="I117" s="16">
        <v>113840160.7</v>
      </c>
      <c r="J117" s="17">
        <f t="shared" si="13"/>
        <v>0.19724417140602299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2:26" ht="12.75" x14ac:dyDescent="0.2">
      <c r="B118" s="1" t="s">
        <v>10</v>
      </c>
      <c r="C118" s="16">
        <v>23704545.789999999</v>
      </c>
      <c r="D118" s="16">
        <v>92219727</v>
      </c>
      <c r="E118" s="17">
        <f t="shared" si="12"/>
        <v>0.25704419825489183</v>
      </c>
      <c r="F118" s="2"/>
      <c r="G118" s="1" t="s">
        <v>10</v>
      </c>
      <c r="H118" s="16">
        <v>22982881.579999998</v>
      </c>
      <c r="I118" s="16">
        <v>114143744.87</v>
      </c>
      <c r="J118" s="17">
        <f t="shared" si="13"/>
        <v>0.20135033773576941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2:26" ht="12.75" x14ac:dyDescent="0.2">
      <c r="B119" s="1" t="s">
        <v>11</v>
      </c>
      <c r="C119" s="16">
        <v>23795291.690000001</v>
      </c>
      <c r="D119" s="16">
        <v>92507830.430000007</v>
      </c>
      <c r="E119" s="17">
        <f t="shared" si="12"/>
        <v>0.25722462173627264</v>
      </c>
      <c r="F119" s="2"/>
      <c r="G119" s="1" t="s">
        <v>11</v>
      </c>
      <c r="H119" s="16">
        <v>23194467.059999999</v>
      </c>
      <c r="I119" s="16">
        <v>115752890.79000001</v>
      </c>
      <c r="J119" s="17">
        <f t="shared" si="13"/>
        <v>0.20037916031038586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2:26" ht="12.75" x14ac:dyDescent="0.2">
      <c r="B120" s="1" t="s">
        <v>12</v>
      </c>
      <c r="C120" s="16">
        <v>24631107.809999999</v>
      </c>
      <c r="D120" s="16">
        <v>91600306.590000004</v>
      </c>
      <c r="E120" s="17">
        <f>C120/D120</f>
        <v>0.26889765686318101</v>
      </c>
      <c r="F120" s="2"/>
      <c r="G120" s="1" t="s">
        <v>12</v>
      </c>
      <c r="H120" s="16">
        <v>22360189.859999999</v>
      </c>
      <c r="I120" s="16">
        <v>118602194.59</v>
      </c>
      <c r="J120" s="17">
        <f>H120/I120</f>
        <v>0.18853099588331992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2:26" ht="12.75" x14ac:dyDescent="0.2">
      <c r="B121" s="2"/>
      <c r="C121" s="2"/>
      <c r="D121" s="2"/>
      <c r="E121" s="4"/>
      <c r="F121" s="2"/>
      <c r="G121" s="2"/>
      <c r="H121" s="2"/>
      <c r="I121" s="2"/>
      <c r="J121" s="4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2:26" ht="12.75" x14ac:dyDescent="0.2">
      <c r="B122" s="18" t="s">
        <v>13</v>
      </c>
      <c r="C122" s="19">
        <f>AVERAGE(C109:C120)</f>
        <v>25231450.065833334</v>
      </c>
      <c r="D122" s="19">
        <f>AVERAGE(D109:D120)</f>
        <v>101076025.73999999</v>
      </c>
      <c r="E122" s="20">
        <f>C122/D122</f>
        <v>0.24962843444929986</v>
      </c>
      <c r="F122" s="2"/>
      <c r="G122" s="18" t="s">
        <v>13</v>
      </c>
      <c r="H122" s="19">
        <f>AVERAGE(H109:H120)</f>
        <v>25107086.002500001</v>
      </c>
      <c r="I122" s="19">
        <f>AVERAGE(I109:I120)</f>
        <v>114183927.60333334</v>
      </c>
      <c r="J122" s="20">
        <f>H122/I122</f>
        <v>0.21988283753664695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2:26" ht="12.75" x14ac:dyDescent="0.2">
      <c r="B123" s="25"/>
      <c r="C123" s="2"/>
      <c r="D123" s="2"/>
      <c r="E123" s="2"/>
      <c r="F123" s="2"/>
      <c r="G123" s="25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2:26" ht="12.75" x14ac:dyDescent="0.2">
      <c r="B124" s="1">
        <v>2009</v>
      </c>
      <c r="C124" s="1" t="s">
        <v>16</v>
      </c>
      <c r="D124" s="1" t="s">
        <v>17</v>
      </c>
      <c r="E124" s="3" t="s">
        <v>18</v>
      </c>
      <c r="F124" s="2"/>
      <c r="G124" s="1">
        <v>2010</v>
      </c>
      <c r="H124" s="1" t="s">
        <v>16</v>
      </c>
      <c r="I124" s="1" t="s">
        <v>17</v>
      </c>
      <c r="J124" s="3" t="s">
        <v>18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2:26" ht="12.75" x14ac:dyDescent="0.2">
      <c r="B125" s="2"/>
      <c r="C125" s="2"/>
      <c r="D125" s="2"/>
      <c r="E125" s="4"/>
      <c r="F125" s="2"/>
      <c r="G125" s="2"/>
      <c r="H125" s="2"/>
      <c r="I125" s="2"/>
      <c r="J125" s="4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2:26" ht="12.75" x14ac:dyDescent="0.2">
      <c r="B126" s="1" t="s">
        <v>1</v>
      </c>
      <c r="C126" s="16">
        <v>26613492.789999999</v>
      </c>
      <c r="D126" s="16">
        <v>77581340.709999993</v>
      </c>
      <c r="E126" s="17">
        <f t="shared" ref="E126:E136" si="14">C126/D126</f>
        <v>0.34303986688605398</v>
      </c>
      <c r="F126" s="2"/>
      <c r="G126" s="1" t="s">
        <v>1</v>
      </c>
      <c r="H126" s="16">
        <v>26455613.870000001</v>
      </c>
      <c r="I126" s="16">
        <v>89440446.310000002</v>
      </c>
      <c r="J126" s="17">
        <f t="shared" ref="J126:J136" si="15">H126/I126</f>
        <v>0.29579027119682538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2:26" ht="12.75" x14ac:dyDescent="0.2">
      <c r="B127" s="1" t="s">
        <v>2</v>
      </c>
      <c r="C127" s="16">
        <v>27198634.030000001</v>
      </c>
      <c r="D127" s="16">
        <v>78933733.150000006</v>
      </c>
      <c r="E127" s="17">
        <f t="shared" si="14"/>
        <v>0.34457554387189149</v>
      </c>
      <c r="F127" s="2"/>
      <c r="G127" s="1" t="s">
        <v>2</v>
      </c>
      <c r="H127" s="16">
        <v>27805582.359999999</v>
      </c>
      <c r="I127" s="16">
        <v>88551367.480000004</v>
      </c>
      <c r="J127" s="17">
        <f t="shared" si="15"/>
        <v>0.31400511535047837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2:26" ht="12.75" x14ac:dyDescent="0.2">
      <c r="B128" s="1" t="s">
        <v>3</v>
      </c>
      <c r="C128" s="16">
        <v>28496148.66</v>
      </c>
      <c r="D128" s="16">
        <v>79098799.599999994</v>
      </c>
      <c r="E128" s="17">
        <f t="shared" si="14"/>
        <v>0.36026019110408852</v>
      </c>
      <c r="F128" s="2"/>
      <c r="G128" s="1" t="s">
        <v>3</v>
      </c>
      <c r="H128" s="16">
        <v>29725386.09</v>
      </c>
      <c r="I128" s="16">
        <v>87420238.760000005</v>
      </c>
      <c r="J128" s="17">
        <f t="shared" si="15"/>
        <v>0.34002865368060681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2:26" ht="12.75" x14ac:dyDescent="0.2">
      <c r="B129" s="1" t="s">
        <v>4</v>
      </c>
      <c r="C129" s="16">
        <v>30502234.079999998</v>
      </c>
      <c r="D129" s="16">
        <v>73647381.359999999</v>
      </c>
      <c r="E129" s="17">
        <f t="shared" si="14"/>
        <v>0.4141659013088364</v>
      </c>
      <c r="F129" s="2"/>
      <c r="G129" s="1" t="s">
        <v>4</v>
      </c>
      <c r="H129" s="16">
        <v>30497694.84</v>
      </c>
      <c r="I129" s="16">
        <v>83175592.439999998</v>
      </c>
      <c r="J129" s="17">
        <f t="shared" si="15"/>
        <v>0.36666639750116581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2:26" ht="12.75" x14ac:dyDescent="0.2">
      <c r="B130" s="1" t="s">
        <v>5</v>
      </c>
      <c r="C130" s="16">
        <v>29877543.079999998</v>
      </c>
      <c r="D130" s="16">
        <v>72430064.799999997</v>
      </c>
      <c r="E130" s="17">
        <f t="shared" si="14"/>
        <v>0.41250195153767139</v>
      </c>
      <c r="F130" s="2"/>
      <c r="G130" s="1" t="s">
        <v>5</v>
      </c>
      <c r="H130" s="16">
        <v>29910831.02</v>
      </c>
      <c r="I130" s="16">
        <v>80767733.170000002</v>
      </c>
      <c r="J130" s="17">
        <f t="shared" si="15"/>
        <v>0.37033144110957844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2:26" ht="12.75" x14ac:dyDescent="0.2">
      <c r="B131" s="1" t="s">
        <v>6</v>
      </c>
      <c r="C131" s="16">
        <v>29198913.68</v>
      </c>
      <c r="D131" s="16">
        <v>72324200</v>
      </c>
      <c r="E131" s="17">
        <f t="shared" si="14"/>
        <v>0.40372259465020005</v>
      </c>
      <c r="F131" s="2"/>
      <c r="G131" s="1" t="s">
        <v>6</v>
      </c>
      <c r="H131" s="16">
        <v>29799327.260000002</v>
      </c>
      <c r="I131" s="16">
        <v>80514541.659999996</v>
      </c>
      <c r="J131" s="17">
        <f t="shared" si="15"/>
        <v>0.37011112086854797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2:26" ht="12.75" x14ac:dyDescent="0.2">
      <c r="B132" s="1" t="s">
        <v>7</v>
      </c>
      <c r="C132" s="16">
        <v>28489835.43</v>
      </c>
      <c r="D132" s="16">
        <v>71803922.319999993</v>
      </c>
      <c r="E132" s="17">
        <f t="shared" si="14"/>
        <v>0.39677269025823886</v>
      </c>
      <c r="F132" s="2"/>
      <c r="G132" s="1" t="s">
        <v>7</v>
      </c>
      <c r="H132" s="16">
        <v>28251787.329999998</v>
      </c>
      <c r="I132" s="16">
        <v>78231043.140000001</v>
      </c>
      <c r="J132" s="17">
        <f t="shared" si="15"/>
        <v>0.36113269357077882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2:26" ht="12.75" x14ac:dyDescent="0.2">
      <c r="B133" s="1" t="s">
        <v>8</v>
      </c>
      <c r="C133" s="16">
        <v>26823494.379999999</v>
      </c>
      <c r="D133" s="16">
        <v>72432209.930000007</v>
      </c>
      <c r="E133" s="17">
        <f t="shared" si="14"/>
        <v>0.37032550029776506</v>
      </c>
      <c r="F133" s="2"/>
      <c r="G133" s="1" t="s">
        <v>8</v>
      </c>
      <c r="H133" s="16">
        <v>27167923.399999999</v>
      </c>
      <c r="I133" s="16">
        <v>79055633.519999996</v>
      </c>
      <c r="J133" s="17">
        <f t="shared" si="15"/>
        <v>0.34365575469238235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2:26" ht="12.75" x14ac:dyDescent="0.2">
      <c r="B134" s="1" t="s">
        <v>9</v>
      </c>
      <c r="C134" s="16">
        <v>25862747.789999999</v>
      </c>
      <c r="D134" s="16">
        <v>72157022.269999996</v>
      </c>
      <c r="E134" s="17">
        <f t="shared" si="14"/>
        <v>0.35842315794609358</v>
      </c>
      <c r="F134" s="2"/>
      <c r="G134" s="1" t="s">
        <v>9</v>
      </c>
      <c r="H134" s="16">
        <v>25951929.84</v>
      </c>
      <c r="I134" s="16">
        <v>79996636.599999994</v>
      </c>
      <c r="J134" s="17">
        <f t="shared" si="15"/>
        <v>0.32441276212355158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2:26" ht="12.75" x14ac:dyDescent="0.2">
      <c r="B135" s="1" t="s">
        <v>10</v>
      </c>
      <c r="C135" s="16">
        <v>25198459.829999998</v>
      </c>
      <c r="D135" s="16">
        <v>74616389.930000007</v>
      </c>
      <c r="E135" s="17">
        <f t="shared" si="14"/>
        <v>0.33770676728852023</v>
      </c>
      <c r="F135" s="2"/>
      <c r="G135" s="1" t="s">
        <v>10</v>
      </c>
      <c r="H135" s="16">
        <v>25732274.73</v>
      </c>
      <c r="I135" s="16">
        <v>79279556.200000003</v>
      </c>
      <c r="J135" s="17">
        <f t="shared" si="15"/>
        <v>0.32457642251534197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2:26" ht="12.75" x14ac:dyDescent="0.2">
      <c r="B136" s="1" t="s">
        <v>11</v>
      </c>
      <c r="C136" s="16">
        <v>24175798.879999999</v>
      </c>
      <c r="D136" s="16">
        <v>76121886.480000004</v>
      </c>
      <c r="E136" s="17">
        <f t="shared" si="14"/>
        <v>0.31759327044991015</v>
      </c>
      <c r="F136" s="2"/>
      <c r="G136" s="1" t="s">
        <v>11</v>
      </c>
      <c r="H136" s="16">
        <v>24693395.59</v>
      </c>
      <c r="I136" s="16">
        <v>79715871.549999997</v>
      </c>
      <c r="J136" s="17">
        <f t="shared" si="15"/>
        <v>0.30976761728699936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2:26" ht="12.75" x14ac:dyDescent="0.2">
      <c r="B137" s="1" t="s">
        <v>12</v>
      </c>
      <c r="C137" s="16">
        <v>24214764.449999999</v>
      </c>
      <c r="D137" s="16">
        <v>77389750.950000003</v>
      </c>
      <c r="E137" s="17">
        <f>C137/D137</f>
        <v>0.31289368621491859</v>
      </c>
      <c r="F137" s="2"/>
      <c r="G137" s="1" t="s">
        <v>12</v>
      </c>
      <c r="H137" s="16">
        <v>25022521.309999999</v>
      </c>
      <c r="I137" s="16">
        <v>78554450.870000005</v>
      </c>
      <c r="J137" s="17">
        <f>H137/I137</f>
        <v>0.31853728252024627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2:26" ht="12.75" x14ac:dyDescent="0.2">
      <c r="B138" s="2"/>
      <c r="C138" s="2"/>
      <c r="D138" s="2"/>
      <c r="E138" s="4"/>
      <c r="F138" s="2"/>
      <c r="G138" s="2"/>
      <c r="H138" s="2"/>
      <c r="I138" s="2"/>
      <c r="J138" s="4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2:26" ht="12.75" x14ac:dyDescent="0.2">
      <c r="B139" s="18" t="s">
        <v>13</v>
      </c>
      <c r="C139" s="19">
        <f>AVERAGE(C126:C137)</f>
        <v>27221005.59</v>
      </c>
      <c r="D139" s="19">
        <f>AVERAGE(D126:D137)</f>
        <v>74878058.458333328</v>
      </c>
      <c r="E139" s="20">
        <f>C139/D139</f>
        <v>0.36353781268443824</v>
      </c>
      <c r="F139" s="2"/>
      <c r="G139" s="18" t="s">
        <v>13</v>
      </c>
      <c r="H139" s="19">
        <f>AVERAGE(H126:H137)</f>
        <v>27584522.303333331</v>
      </c>
      <c r="I139" s="19">
        <f>AVERAGE(I126:I137)</f>
        <v>82058592.641666666</v>
      </c>
      <c r="J139" s="20">
        <f>H139/I139</f>
        <v>0.33615641476803509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2:26" ht="12.75" x14ac:dyDescent="0.2"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2:26" ht="12.75" x14ac:dyDescent="0.2">
      <c r="B141" s="1">
        <v>2007</v>
      </c>
      <c r="C141" s="1" t="s">
        <v>16</v>
      </c>
      <c r="D141" s="1" t="s">
        <v>17</v>
      </c>
      <c r="E141" s="3" t="s">
        <v>18</v>
      </c>
      <c r="F141" s="2"/>
      <c r="G141" s="1">
        <v>2008</v>
      </c>
      <c r="H141" s="1" t="s">
        <v>16</v>
      </c>
      <c r="I141" s="1" t="s">
        <v>17</v>
      </c>
      <c r="J141" s="3" t="s">
        <v>18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2:26" ht="12.75" x14ac:dyDescent="0.2">
      <c r="B142" s="2"/>
      <c r="C142" s="2"/>
      <c r="D142" s="2"/>
      <c r="E142" s="4"/>
      <c r="F142" s="2"/>
      <c r="G142" s="2"/>
      <c r="H142" s="2"/>
      <c r="I142" s="2"/>
      <c r="J142" s="4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2:26" ht="12.75" x14ac:dyDescent="0.2">
      <c r="B143" s="1" t="s">
        <v>1</v>
      </c>
      <c r="C143" s="16">
        <v>24199604.75</v>
      </c>
      <c r="D143" s="16">
        <v>71215579.319999993</v>
      </c>
      <c r="E143" s="17">
        <f t="shared" ref="E143:E153" si="16">C143/D143</f>
        <v>0.33980773562567718</v>
      </c>
      <c r="F143" s="2"/>
      <c r="G143" s="1" t="s">
        <v>1</v>
      </c>
      <c r="H143" s="16">
        <v>26290787.359999999</v>
      </c>
      <c r="I143" s="16">
        <v>76764755.099999994</v>
      </c>
      <c r="J143" s="17">
        <f t="shared" ref="J143:J153" si="17">H143/I143</f>
        <v>0.3424851329982293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2:26" ht="12.75" x14ac:dyDescent="0.2">
      <c r="B144" s="1" t="s">
        <v>2</v>
      </c>
      <c r="C144" s="16">
        <v>23774241.43</v>
      </c>
      <c r="D144" s="16">
        <v>69687811.659999996</v>
      </c>
      <c r="E144" s="17">
        <f t="shared" si="16"/>
        <v>0.34115350824893448</v>
      </c>
      <c r="F144" s="2"/>
      <c r="G144" s="1" t="s">
        <v>2</v>
      </c>
      <c r="H144" s="16">
        <v>26434785.859999999</v>
      </c>
      <c r="I144" s="16">
        <v>80865980.760000005</v>
      </c>
      <c r="J144" s="17">
        <f t="shared" si="17"/>
        <v>0.32689624996270183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2:26" ht="12.75" x14ac:dyDescent="0.2">
      <c r="B145" s="1" t="s">
        <v>3</v>
      </c>
      <c r="C145" s="16">
        <v>25109459.84</v>
      </c>
      <c r="D145" s="16">
        <v>69660088.75</v>
      </c>
      <c r="E145" s="17">
        <f t="shared" si="16"/>
        <v>0.36045690280576909</v>
      </c>
      <c r="F145" s="2"/>
      <c r="G145" s="1" t="s">
        <v>3</v>
      </c>
      <c r="H145" s="16">
        <v>27042725.91</v>
      </c>
      <c r="I145" s="16">
        <v>82330141.430000007</v>
      </c>
      <c r="J145" s="17">
        <f t="shared" si="17"/>
        <v>0.32846689487340042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2:26" ht="12.75" x14ac:dyDescent="0.2">
      <c r="B146" s="1" t="s">
        <v>4</v>
      </c>
      <c r="C146" s="16">
        <v>27214331.539999999</v>
      </c>
      <c r="D146" s="16">
        <v>65671710.520000003</v>
      </c>
      <c r="E146" s="17">
        <f t="shared" si="16"/>
        <v>0.41439961475819953</v>
      </c>
      <c r="F146" s="2"/>
      <c r="G146" s="1" t="s">
        <v>4</v>
      </c>
      <c r="H146" s="16">
        <v>28587457.579999998</v>
      </c>
      <c r="I146" s="16">
        <v>79001408.739999995</v>
      </c>
      <c r="J146" s="17">
        <f t="shared" si="17"/>
        <v>0.36186009890131993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2:26" ht="12.75" x14ac:dyDescent="0.2">
      <c r="B147" s="1" t="s">
        <v>5</v>
      </c>
      <c r="C147" s="16">
        <v>26685208.710000001</v>
      </c>
      <c r="D147" s="16">
        <v>64473454.509999998</v>
      </c>
      <c r="E147" s="17">
        <f t="shared" si="16"/>
        <v>0.41389450763586827</v>
      </c>
      <c r="F147" s="2"/>
      <c r="G147" s="1" t="s">
        <v>5</v>
      </c>
      <c r="H147" s="16">
        <v>27717090.5</v>
      </c>
      <c r="I147" s="16">
        <v>79215845.280000001</v>
      </c>
      <c r="J147" s="17">
        <f t="shared" si="17"/>
        <v>0.34989326191028935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2:26" ht="12.75" x14ac:dyDescent="0.2">
      <c r="B148" s="1" t="s">
        <v>6</v>
      </c>
      <c r="C148" s="16">
        <v>26565851.98</v>
      </c>
      <c r="D148" s="16">
        <v>62697498</v>
      </c>
      <c r="E148" s="17">
        <f t="shared" si="16"/>
        <v>0.42371470676549167</v>
      </c>
      <c r="F148" s="2"/>
      <c r="G148" s="1" t="s">
        <v>6</v>
      </c>
      <c r="H148" s="16">
        <v>27506795.77</v>
      </c>
      <c r="I148" s="16">
        <v>77453675.290000007</v>
      </c>
      <c r="J148" s="17">
        <f t="shared" si="17"/>
        <v>0.35513867698349733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2:26" ht="12.75" x14ac:dyDescent="0.2">
      <c r="B149" s="1" t="s">
        <v>7</v>
      </c>
      <c r="C149" s="16">
        <v>25518292.460000001</v>
      </c>
      <c r="D149" s="16">
        <v>62987148.670000002</v>
      </c>
      <c r="E149" s="17">
        <f t="shared" si="16"/>
        <v>0.40513490448177802</v>
      </c>
      <c r="F149" s="2"/>
      <c r="G149" s="1" t="s">
        <v>7</v>
      </c>
      <c r="H149" s="16">
        <v>26979956.390000001</v>
      </c>
      <c r="I149" s="16">
        <v>78006147.430000007</v>
      </c>
      <c r="J149" s="17">
        <f t="shared" si="17"/>
        <v>0.34586961770174424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2:26" ht="12.75" x14ac:dyDescent="0.2">
      <c r="B150" s="1" t="s">
        <v>8</v>
      </c>
      <c r="C150" s="16">
        <v>24612711.420000002</v>
      </c>
      <c r="D150" s="16">
        <v>61288462.560000002</v>
      </c>
      <c r="E150" s="17">
        <f t="shared" si="16"/>
        <v>0.40158800517968157</v>
      </c>
      <c r="F150" s="2"/>
      <c r="G150" s="1" t="s">
        <v>8</v>
      </c>
      <c r="H150" s="16">
        <v>25264669.789999999</v>
      </c>
      <c r="I150" s="16">
        <v>76516839.379999995</v>
      </c>
      <c r="J150" s="17">
        <f t="shared" si="17"/>
        <v>0.33018444037566574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2:26" ht="12.75" x14ac:dyDescent="0.2">
      <c r="B151" s="1" t="s">
        <v>9</v>
      </c>
      <c r="C151" s="16">
        <v>23196827.48</v>
      </c>
      <c r="D151" s="16">
        <v>62955643.590000004</v>
      </c>
      <c r="E151" s="17">
        <f t="shared" si="16"/>
        <v>0.36846303456239515</v>
      </c>
      <c r="F151" s="2"/>
      <c r="G151" s="1" t="s">
        <v>9</v>
      </c>
      <c r="H151" s="16">
        <v>25046855.48</v>
      </c>
      <c r="I151" s="16">
        <v>74456570.269999996</v>
      </c>
      <c r="J151" s="17">
        <f t="shared" si="17"/>
        <v>0.33639550397195594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2:26" ht="12.75" x14ac:dyDescent="0.2">
      <c r="B152" s="1" t="s">
        <v>10</v>
      </c>
      <c r="C152" s="16">
        <v>22254724.640000001</v>
      </c>
      <c r="D152" s="16">
        <v>64575401.609999999</v>
      </c>
      <c r="E152" s="17">
        <f t="shared" si="16"/>
        <v>0.34463161025937289</v>
      </c>
      <c r="F152" s="2"/>
      <c r="G152" s="1" t="s">
        <v>10</v>
      </c>
      <c r="H152" s="16">
        <v>24508609.760000002</v>
      </c>
      <c r="I152" s="16">
        <v>75000846.780000001</v>
      </c>
      <c r="J152" s="17">
        <f t="shared" si="17"/>
        <v>0.32677777401488695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2:26" ht="12.75" x14ac:dyDescent="0.2">
      <c r="B153" s="1" t="s">
        <v>11</v>
      </c>
      <c r="C153" s="16">
        <v>22250471.859999999</v>
      </c>
      <c r="D153" s="16">
        <v>65714826.810000002</v>
      </c>
      <c r="E153" s="17">
        <f t="shared" si="16"/>
        <v>0.33859134901675014</v>
      </c>
      <c r="F153" s="2"/>
      <c r="G153" s="1" t="s">
        <v>11</v>
      </c>
      <c r="H153" s="16">
        <v>24374750.5</v>
      </c>
      <c r="I153" s="16">
        <v>75148547.219999999</v>
      </c>
      <c r="J153" s="17">
        <f t="shared" si="17"/>
        <v>0.32435424770943427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2:26" ht="12.75" x14ac:dyDescent="0.2">
      <c r="B154" s="1" t="s">
        <v>12</v>
      </c>
      <c r="C154" s="16">
        <v>22993158.859999999</v>
      </c>
      <c r="D154" s="16">
        <v>64436239.259999998</v>
      </c>
      <c r="E154" s="17">
        <f>C154/D154</f>
        <v>0.3568358290933567</v>
      </c>
      <c r="F154" s="2"/>
      <c r="G154" s="1" t="s">
        <v>12</v>
      </c>
      <c r="H154" s="16">
        <v>23819349.91</v>
      </c>
      <c r="I154" s="16">
        <v>73841237.310000002</v>
      </c>
      <c r="J154" s="17">
        <f>H154/I154</f>
        <v>0.32257517313803524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2:26" ht="12.75" x14ac:dyDescent="0.2">
      <c r="B155" s="2"/>
      <c r="C155" s="2"/>
      <c r="D155" s="2"/>
      <c r="E155" s="4"/>
      <c r="F155" s="2"/>
      <c r="G155" s="2"/>
      <c r="H155" s="2"/>
      <c r="I155" s="2"/>
      <c r="J155" s="4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2:26" ht="12.75" x14ac:dyDescent="0.2">
      <c r="B156" s="18" t="s">
        <v>13</v>
      </c>
      <c r="C156" s="19">
        <f>AVERAGE(C143:C154)</f>
        <v>24531240.41416667</v>
      </c>
      <c r="D156" s="19">
        <f>AVERAGE(D143:D154)</f>
        <v>65446988.771666668</v>
      </c>
      <c r="E156" s="20">
        <f>C156/D156</f>
        <v>0.37482611308141256</v>
      </c>
      <c r="F156" s="2"/>
      <c r="G156" s="18" t="s">
        <v>13</v>
      </c>
      <c r="H156" s="19">
        <f>AVERAGE(H143:H154)</f>
        <v>26131152.900833335</v>
      </c>
      <c r="I156" s="19">
        <f>AVERAGE(I143:I154)</f>
        <v>77383499.582499996</v>
      </c>
      <c r="J156" s="20">
        <f>H156/I156</f>
        <v>0.33768378325891585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2:26" ht="12.75" x14ac:dyDescent="0.2"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2:26" ht="12.75" x14ac:dyDescent="0.2"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2:26" ht="12.75" x14ac:dyDescent="0.2">
      <c r="B159" s="1">
        <v>2005</v>
      </c>
      <c r="C159" s="1" t="s">
        <v>16</v>
      </c>
      <c r="D159" s="1" t="s">
        <v>17</v>
      </c>
      <c r="E159" s="3" t="s">
        <v>18</v>
      </c>
      <c r="F159" s="2"/>
      <c r="G159" s="1">
        <v>2006</v>
      </c>
      <c r="H159" s="1" t="s">
        <v>16</v>
      </c>
      <c r="I159" s="1" t="s">
        <v>17</v>
      </c>
      <c r="J159" s="3" t="s">
        <v>18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2:26" ht="12.75" x14ac:dyDescent="0.2">
      <c r="B160" s="2"/>
      <c r="C160" s="2"/>
      <c r="D160" s="2"/>
      <c r="E160" s="4"/>
      <c r="F160" s="2"/>
      <c r="G160" s="2"/>
      <c r="H160" s="2"/>
      <c r="I160" s="2"/>
      <c r="J160" s="4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2:26" ht="12.75" x14ac:dyDescent="0.2">
      <c r="B161" s="1" t="s">
        <v>1</v>
      </c>
      <c r="C161" s="16">
        <v>24168138.93</v>
      </c>
      <c r="D161" s="16">
        <v>66223858.479999997</v>
      </c>
      <c r="E161" s="17">
        <f t="shared" ref="E161:E171" si="18">C161/D161</f>
        <v>0.36494610076667344</v>
      </c>
      <c r="F161" s="2"/>
      <c r="G161" s="1" t="s">
        <v>1</v>
      </c>
      <c r="H161" s="16">
        <v>24665655.75</v>
      </c>
      <c r="I161" s="16">
        <v>66669386.32</v>
      </c>
      <c r="J161" s="17">
        <f t="shared" ref="J161:J171" si="19">H161/I161</f>
        <v>0.36996974340831162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2:26" ht="12.75" x14ac:dyDescent="0.2">
      <c r="B162" s="1" t="s">
        <v>2</v>
      </c>
      <c r="C162" s="16">
        <f>23663373+363575</f>
        <v>24026948</v>
      </c>
      <c r="D162" s="16">
        <f>22553793+42774027</f>
        <v>65327820</v>
      </c>
      <c r="E162" s="17">
        <f t="shared" si="18"/>
        <v>0.36779044517328147</v>
      </c>
      <c r="F162" s="2"/>
      <c r="G162" s="1" t="s">
        <v>2</v>
      </c>
      <c r="H162" s="16">
        <v>24464388.699999999</v>
      </c>
      <c r="I162" s="16">
        <v>66144934.93</v>
      </c>
      <c r="J162" s="17">
        <f t="shared" si="19"/>
        <v>0.36986034873101353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2:26" ht="12.75" x14ac:dyDescent="0.2">
      <c r="B163" s="1" t="s">
        <v>3</v>
      </c>
      <c r="C163" s="16">
        <v>25082321.559999999</v>
      </c>
      <c r="D163" s="16">
        <v>65225189.770000003</v>
      </c>
      <c r="E163" s="17">
        <f t="shared" si="18"/>
        <v>0.38454961416664957</v>
      </c>
      <c r="F163" s="2"/>
      <c r="G163" s="1" t="s">
        <v>3</v>
      </c>
      <c r="H163" s="16">
        <v>25713484.809999999</v>
      </c>
      <c r="I163" s="16">
        <v>65647683.630000003</v>
      </c>
      <c r="J163" s="17">
        <f t="shared" si="19"/>
        <v>0.39168914100495883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2:26" ht="12.75" x14ac:dyDescent="0.2">
      <c r="B164" s="1" t="s">
        <v>4</v>
      </c>
      <c r="C164" s="16">
        <v>28262980.890000001</v>
      </c>
      <c r="D164" s="16">
        <v>60554004.149999999</v>
      </c>
      <c r="E164" s="17">
        <f t="shared" si="18"/>
        <v>0.4667400824558024</v>
      </c>
      <c r="F164" s="2"/>
      <c r="G164" s="1" t="s">
        <v>4</v>
      </c>
      <c r="H164" s="16">
        <v>27251154.91</v>
      </c>
      <c r="I164" s="16">
        <v>65687142.890000001</v>
      </c>
      <c r="J164" s="17">
        <f t="shared" si="19"/>
        <v>0.4148628439455026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2:26" ht="12.75" x14ac:dyDescent="0.2">
      <c r="B165" s="1" t="s">
        <v>5</v>
      </c>
      <c r="C165" s="16">
        <v>28320073.079999998</v>
      </c>
      <c r="D165" s="16">
        <v>59646421.5</v>
      </c>
      <c r="E165" s="17">
        <f t="shared" si="18"/>
        <v>0.47479919780267116</v>
      </c>
      <c r="F165" s="2"/>
      <c r="G165" s="1" t="s">
        <v>5</v>
      </c>
      <c r="H165" s="16">
        <v>26336958.32</v>
      </c>
      <c r="I165" s="16">
        <v>62837432.710000001</v>
      </c>
      <c r="J165" s="17">
        <f t="shared" si="19"/>
        <v>0.41912849052168094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2:26" ht="12.75" x14ac:dyDescent="0.2">
      <c r="B166" s="1" t="s">
        <v>6</v>
      </c>
      <c r="C166" s="16">
        <v>27169583.27</v>
      </c>
      <c r="D166" s="16">
        <v>61349243.420000002</v>
      </c>
      <c r="E166" s="17">
        <f t="shared" si="18"/>
        <v>0.44286745451766485</v>
      </c>
      <c r="F166" s="2"/>
      <c r="G166" s="1" t="s">
        <v>6</v>
      </c>
      <c r="H166" s="16">
        <v>26023132.079999998</v>
      </c>
      <c r="I166" s="16">
        <v>62257769.460000001</v>
      </c>
      <c r="J166" s="17">
        <f t="shared" si="19"/>
        <v>0.41799011281185722</v>
      </c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2:26" ht="12.75" x14ac:dyDescent="0.2">
      <c r="B167" s="1" t="s">
        <v>7</v>
      </c>
      <c r="C167" s="16">
        <v>26549797.32</v>
      </c>
      <c r="D167" s="16">
        <v>58803640.329999998</v>
      </c>
      <c r="E167" s="17">
        <f t="shared" si="18"/>
        <v>0.45149921282092842</v>
      </c>
      <c r="F167" s="2"/>
      <c r="G167" s="1" t="s">
        <v>7</v>
      </c>
      <c r="H167" s="16">
        <v>26043045.59</v>
      </c>
      <c r="I167" s="16">
        <v>61501761.420000002</v>
      </c>
      <c r="J167" s="17">
        <f t="shared" si="19"/>
        <v>0.42345202785575764</v>
      </c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2:26" ht="12.75" x14ac:dyDescent="0.2">
      <c r="B168" s="1" t="s">
        <v>8</v>
      </c>
      <c r="C168" s="16">
        <v>25496648.030000001</v>
      </c>
      <c r="D168" s="16">
        <v>60284117.240000002</v>
      </c>
      <c r="E168" s="17">
        <f t="shared" si="18"/>
        <v>0.42294138485090638</v>
      </c>
      <c r="F168" s="2"/>
      <c r="G168" s="1" t="s">
        <v>8</v>
      </c>
      <c r="H168" s="16">
        <v>25083753.27</v>
      </c>
      <c r="I168" s="16">
        <v>64056781.060000002</v>
      </c>
      <c r="J168" s="17">
        <f t="shared" si="19"/>
        <v>0.39158622795149234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2:26" ht="12.75" x14ac:dyDescent="0.2">
      <c r="B169" s="1" t="s">
        <v>9</v>
      </c>
      <c r="C169" s="16">
        <v>24106235.059999999</v>
      </c>
      <c r="D169" s="16">
        <v>60494303.130000003</v>
      </c>
      <c r="E169" s="17">
        <f t="shared" si="18"/>
        <v>0.39848768913324945</v>
      </c>
      <c r="F169" s="2"/>
      <c r="G169" s="1" t="s">
        <v>9</v>
      </c>
      <c r="H169" s="16">
        <v>24408095.52</v>
      </c>
      <c r="I169" s="16">
        <v>68031072.700000003</v>
      </c>
      <c r="J169" s="17">
        <f t="shared" si="19"/>
        <v>0.35877863675079164</v>
      </c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2:26" ht="12.75" x14ac:dyDescent="0.2">
      <c r="B170" s="1" t="s">
        <v>10</v>
      </c>
      <c r="C170" s="16">
        <v>23791181.550000001</v>
      </c>
      <c r="D170" s="16">
        <v>59676708.350000001</v>
      </c>
      <c r="E170" s="17">
        <f t="shared" si="18"/>
        <v>0.39866779197113678</v>
      </c>
      <c r="F170" s="2"/>
      <c r="G170" s="1" t="s">
        <v>10</v>
      </c>
      <c r="H170" s="16">
        <v>23663775.620000001</v>
      </c>
      <c r="I170" s="16">
        <v>62993583.079999998</v>
      </c>
      <c r="J170" s="17">
        <f t="shared" si="19"/>
        <v>0.37565374857225858</v>
      </c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2:26" ht="12.75" x14ac:dyDescent="0.2">
      <c r="B171" s="1" t="s">
        <v>11</v>
      </c>
      <c r="C171" s="16">
        <v>22685525.780000001</v>
      </c>
      <c r="D171" s="16">
        <v>62226204.259999998</v>
      </c>
      <c r="E171" s="17">
        <f t="shared" si="18"/>
        <v>0.36456547606877931</v>
      </c>
      <c r="F171" s="2"/>
      <c r="G171" s="1" t="s">
        <v>11</v>
      </c>
      <c r="H171" s="16">
        <v>23436582.370000001</v>
      </c>
      <c r="I171" s="16">
        <v>65180588.450000003</v>
      </c>
      <c r="J171" s="17">
        <f t="shared" si="19"/>
        <v>0.35956383529704078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2:26" ht="12.75" x14ac:dyDescent="0.2">
      <c r="B172" s="1" t="s">
        <v>12</v>
      </c>
      <c r="C172" s="16">
        <v>23317550.510000002</v>
      </c>
      <c r="D172" s="16">
        <v>61807124.25</v>
      </c>
      <c r="E172" s="17">
        <f>C172/D172</f>
        <v>0.37726315199012034</v>
      </c>
      <c r="F172" s="2"/>
      <c r="G172" s="1" t="s">
        <v>12</v>
      </c>
      <c r="H172" s="16">
        <v>22915779.539999999</v>
      </c>
      <c r="I172" s="16">
        <v>63943332.560000002</v>
      </c>
      <c r="J172" s="17">
        <f>H172/I172</f>
        <v>0.35837637205563871</v>
      </c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2:26" ht="12.75" x14ac:dyDescent="0.2">
      <c r="B173" s="2"/>
      <c r="C173" s="2"/>
      <c r="D173" s="2"/>
      <c r="E173" s="4"/>
      <c r="F173" s="2"/>
      <c r="G173" s="2"/>
      <c r="H173" s="2"/>
      <c r="I173" s="2"/>
      <c r="J173" s="4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2:26" ht="12.75" x14ac:dyDescent="0.2">
      <c r="B174" s="18" t="s">
        <v>13</v>
      </c>
      <c r="C174" s="19">
        <f>AVERAGE(C161:C172)</f>
        <v>25248081.998333335</v>
      </c>
      <c r="D174" s="19">
        <f>AVERAGE(D161:D172)</f>
        <v>61801552.906666666</v>
      </c>
      <c r="E174" s="20">
        <f>C174/D174</f>
        <v>0.40853475051772964</v>
      </c>
      <c r="F174" s="2"/>
      <c r="G174" s="18" t="s">
        <v>13</v>
      </c>
      <c r="H174" s="19">
        <f>AVERAGE(H161:H172)</f>
        <v>25000483.873333335</v>
      </c>
      <c r="I174" s="19">
        <f>AVERAGE(I161:I172)</f>
        <v>64579289.100833334</v>
      </c>
      <c r="J174" s="20">
        <f>H174/I174</f>
        <v>0.38712850855787334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2:26" ht="12.75" x14ac:dyDescent="0.2"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2:26" ht="12.75" x14ac:dyDescent="0.2">
      <c r="B176" s="1">
        <v>2003</v>
      </c>
      <c r="C176" s="1" t="s">
        <v>16</v>
      </c>
      <c r="D176" s="1" t="s">
        <v>17</v>
      </c>
      <c r="E176" s="3" t="s">
        <v>18</v>
      </c>
      <c r="F176" s="2"/>
      <c r="G176" s="1">
        <v>2004</v>
      </c>
      <c r="H176" s="1" t="s">
        <v>16</v>
      </c>
      <c r="I176" s="1" t="s">
        <v>17</v>
      </c>
      <c r="J176" s="3" t="s">
        <v>18</v>
      </c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2:26" ht="12.75" x14ac:dyDescent="0.2">
      <c r="B177" s="2"/>
      <c r="C177" s="2"/>
      <c r="D177" s="2"/>
      <c r="E177" s="4"/>
      <c r="F177" s="2"/>
      <c r="G177" s="2"/>
      <c r="H177" s="2"/>
      <c r="I177" s="2"/>
      <c r="J177" s="4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2:26" ht="12.75" x14ac:dyDescent="0.2">
      <c r="B178" s="1" t="s">
        <v>1</v>
      </c>
      <c r="C178" s="16">
        <v>25281338.02</v>
      </c>
      <c r="D178" s="16">
        <v>61071011.579999998</v>
      </c>
      <c r="E178" s="17">
        <f t="shared" ref="E178:E188" si="20">C178/D178</f>
        <v>0.41396625609979787</v>
      </c>
      <c r="F178" s="2"/>
      <c r="G178" s="1" t="s">
        <v>1</v>
      </c>
      <c r="H178" s="16">
        <v>25448336.82</v>
      </c>
      <c r="I178" s="16">
        <v>61092539.149999999</v>
      </c>
      <c r="J178" s="17">
        <f t="shared" ref="J178:J188" si="21">H178/I178</f>
        <v>0.41655392252590634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2:26" ht="12.75" x14ac:dyDescent="0.2">
      <c r="B179" s="1" t="s">
        <v>2</v>
      </c>
      <c r="C179" s="16">
        <v>24557830.600000001</v>
      </c>
      <c r="D179" s="16">
        <v>60522243.909999996</v>
      </c>
      <c r="E179" s="17">
        <f t="shared" si="20"/>
        <v>0.40576536845723843</v>
      </c>
      <c r="F179" s="2"/>
      <c r="G179" s="1" t="s">
        <v>2</v>
      </c>
      <c r="H179" s="16">
        <v>25187663.469999999</v>
      </c>
      <c r="I179" s="16">
        <v>62798361.700000003</v>
      </c>
      <c r="J179" s="17">
        <f t="shared" si="21"/>
        <v>0.4010879072025218</v>
      </c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2:26" ht="12.75" x14ac:dyDescent="0.2">
      <c r="B180" s="1" t="s">
        <v>3</v>
      </c>
      <c r="C180" s="16">
        <v>25880857.649999999</v>
      </c>
      <c r="D180" s="16">
        <v>61009669.700000003</v>
      </c>
      <c r="E180" s="17">
        <f t="shared" si="20"/>
        <v>0.42420910942909101</v>
      </c>
      <c r="F180" s="2"/>
      <c r="G180" s="1" t="s">
        <v>3</v>
      </c>
      <c r="H180" s="16">
        <v>27091364.629999999</v>
      </c>
      <c r="I180" s="16">
        <v>62715237.640000001</v>
      </c>
      <c r="J180" s="17">
        <f t="shared" si="21"/>
        <v>0.43197420036117395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2:26" ht="12.75" x14ac:dyDescent="0.2">
      <c r="B181" s="1" t="s">
        <v>4</v>
      </c>
      <c r="C181" s="16">
        <v>28516501.140000001</v>
      </c>
      <c r="D181" s="16">
        <v>59592122.920000002</v>
      </c>
      <c r="E181" s="17">
        <f t="shared" si="20"/>
        <v>0.47852802925450805</v>
      </c>
      <c r="F181" s="2"/>
      <c r="G181" s="1" t="s">
        <v>4</v>
      </c>
      <c r="H181" s="16">
        <v>28240642.300000001</v>
      </c>
      <c r="I181" s="16">
        <v>57955924.549999997</v>
      </c>
      <c r="J181" s="17">
        <f t="shared" si="21"/>
        <v>0.48727791885428567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2:26" ht="12.75" x14ac:dyDescent="0.2">
      <c r="B182" s="1" t="s">
        <v>5</v>
      </c>
      <c r="C182" s="16">
        <v>27485377.280000001</v>
      </c>
      <c r="D182" s="16">
        <v>57642649.280000001</v>
      </c>
      <c r="E182" s="17">
        <f t="shared" si="20"/>
        <v>0.47682363012999945</v>
      </c>
      <c r="F182" s="2"/>
      <c r="G182" s="1" t="s">
        <v>5</v>
      </c>
      <c r="H182" s="16">
        <v>28290670.870000001</v>
      </c>
      <c r="I182" s="16">
        <v>58701856.789999999</v>
      </c>
      <c r="J182" s="17">
        <f t="shared" si="21"/>
        <v>0.48193826255287014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2:26" ht="12.75" x14ac:dyDescent="0.2">
      <c r="B183" s="1" t="s">
        <v>6</v>
      </c>
      <c r="C183" s="16">
        <v>26868342.620000001</v>
      </c>
      <c r="D183" s="16">
        <v>56881628.090000004</v>
      </c>
      <c r="E183" s="17">
        <f t="shared" si="20"/>
        <v>0.4723553724145873</v>
      </c>
      <c r="F183" s="2"/>
      <c r="G183" s="1" t="s">
        <v>6</v>
      </c>
      <c r="H183" s="16">
        <v>27380980.149999999</v>
      </c>
      <c r="I183" s="16">
        <v>58688768.82</v>
      </c>
      <c r="J183" s="17">
        <f t="shared" si="21"/>
        <v>0.46654548562738102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2:26" ht="12.75" x14ac:dyDescent="0.2">
      <c r="B184" s="1" t="s">
        <v>7</v>
      </c>
      <c r="C184" s="16">
        <v>25861364.48</v>
      </c>
      <c r="D184" s="16">
        <v>57922121.420000002</v>
      </c>
      <c r="E184" s="17">
        <f t="shared" si="20"/>
        <v>0.44648510527569002</v>
      </c>
      <c r="F184" s="2"/>
      <c r="G184" s="1" t="s">
        <v>7</v>
      </c>
      <c r="H184" s="16">
        <v>26447640.170000002</v>
      </c>
      <c r="I184" s="16">
        <v>58501515.219999999</v>
      </c>
      <c r="J184" s="17">
        <f t="shared" si="21"/>
        <v>0.45208470362761322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2:26" ht="12.75" x14ac:dyDescent="0.2">
      <c r="B185" s="1" t="s">
        <v>8</v>
      </c>
      <c r="C185" s="16">
        <v>24754150</v>
      </c>
      <c r="D185" s="16">
        <v>59601453.280000001</v>
      </c>
      <c r="E185" s="17">
        <f t="shared" si="20"/>
        <v>0.41532795993594601</v>
      </c>
      <c r="F185" s="2"/>
      <c r="G185" s="1" t="s">
        <v>8</v>
      </c>
      <c r="H185" s="16">
        <v>25939082.350000001</v>
      </c>
      <c r="I185" s="16">
        <v>59139669.090000004</v>
      </c>
      <c r="J185" s="17">
        <f t="shared" si="21"/>
        <v>0.43860716079634054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2:26" ht="12.75" x14ac:dyDescent="0.2">
      <c r="B186" s="1" t="s">
        <v>9</v>
      </c>
      <c r="C186" s="16">
        <v>23457379.879999999</v>
      </c>
      <c r="D186" s="16">
        <v>57419988.68</v>
      </c>
      <c r="E186" s="17">
        <f t="shared" si="20"/>
        <v>0.40852289279831322</v>
      </c>
      <c r="F186" s="2"/>
      <c r="G186" s="1" t="s">
        <v>9</v>
      </c>
      <c r="H186" s="16">
        <v>24910110.609999999</v>
      </c>
      <c r="I186" s="16">
        <v>59516472.369999997</v>
      </c>
      <c r="J186" s="17">
        <f t="shared" si="21"/>
        <v>0.41854144941823274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2:26" ht="12.75" x14ac:dyDescent="0.2">
      <c r="B187" s="1" t="s">
        <v>10</v>
      </c>
      <c r="C187" s="16">
        <v>23254216.670000002</v>
      </c>
      <c r="D187" s="16">
        <v>58812466.979999997</v>
      </c>
      <c r="E187" s="17">
        <f t="shared" si="20"/>
        <v>0.39539604209950796</v>
      </c>
      <c r="F187" s="2"/>
      <c r="G187" s="1" t="s">
        <v>10</v>
      </c>
      <c r="H187" s="16">
        <v>24079118.57</v>
      </c>
      <c r="I187" s="16">
        <v>59221938.409999996</v>
      </c>
      <c r="J187" s="17">
        <f t="shared" si="21"/>
        <v>0.40659119266407007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2:26" ht="12.75" x14ac:dyDescent="0.2">
      <c r="B188" s="1" t="s">
        <v>11</v>
      </c>
      <c r="C188" s="16">
        <v>22724337.600000001</v>
      </c>
      <c r="D188" s="16">
        <v>59492590.880000003</v>
      </c>
      <c r="E188" s="17">
        <f t="shared" si="20"/>
        <v>0.38196920429699061</v>
      </c>
      <c r="F188" s="2"/>
      <c r="G188" s="1" t="s">
        <v>11</v>
      </c>
      <c r="H188" s="16">
        <v>23552696.629999999</v>
      </c>
      <c r="I188" s="16">
        <v>60176940.609999999</v>
      </c>
      <c r="J188" s="17">
        <f t="shared" si="21"/>
        <v>0.3913907285955659</v>
      </c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2:26" ht="12.75" x14ac:dyDescent="0.2">
      <c r="B189" s="1" t="s">
        <v>12</v>
      </c>
      <c r="C189" s="16">
        <v>23053625.140000001</v>
      </c>
      <c r="D189" s="16">
        <v>59004142.549999997</v>
      </c>
      <c r="E189" s="17">
        <f>C189/D189</f>
        <v>0.39071197620513515</v>
      </c>
      <c r="F189" s="2"/>
      <c r="G189" s="1" t="s">
        <v>12</v>
      </c>
      <c r="H189" s="16">
        <v>23912755.050000001</v>
      </c>
      <c r="I189" s="16">
        <v>59880135.950000003</v>
      </c>
      <c r="J189" s="17">
        <f>H189/I189</f>
        <v>0.39934370005384062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2:26" ht="12.75" x14ac:dyDescent="0.2">
      <c r="B190" s="2"/>
      <c r="C190" s="2"/>
      <c r="D190" s="2"/>
      <c r="E190" s="4"/>
      <c r="F190" s="2"/>
      <c r="G190" s="2"/>
      <c r="H190" s="2"/>
      <c r="I190" s="2"/>
      <c r="J190" s="4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2:26" ht="12.75" x14ac:dyDescent="0.2">
      <c r="B191" s="18" t="s">
        <v>13</v>
      </c>
      <c r="C191" s="19">
        <f>AVERAGE(C178:C189)</f>
        <v>25141276.756666664</v>
      </c>
      <c r="D191" s="19">
        <f>AVERAGE(D178:D189)</f>
        <v>59081007.439166665</v>
      </c>
      <c r="E191" s="20">
        <f>C191/D191</f>
        <v>0.42553906655287871</v>
      </c>
      <c r="F191" s="2"/>
      <c r="G191" s="18" t="s">
        <v>13</v>
      </c>
      <c r="H191" s="19">
        <f>AVERAGE(H178:H189)</f>
        <v>25873421.801666666</v>
      </c>
      <c r="I191" s="19">
        <f>AVERAGE(I178:I189)</f>
        <v>59865780.025000006</v>
      </c>
      <c r="J191" s="20">
        <f>H191/I191</f>
        <v>0.43219050667780323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2:26" ht="12.75" x14ac:dyDescent="0.2">
      <c r="B192" s="23"/>
      <c r="C192" s="24"/>
      <c r="D192" s="24"/>
      <c r="E192" s="24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2:26" ht="12.75" x14ac:dyDescent="0.2">
      <c r="B193" s="1">
        <v>2001</v>
      </c>
      <c r="C193" s="1" t="s">
        <v>16</v>
      </c>
      <c r="D193" s="1" t="s">
        <v>17</v>
      </c>
      <c r="E193" s="3" t="s">
        <v>18</v>
      </c>
      <c r="G193" s="1">
        <v>2002</v>
      </c>
      <c r="H193" s="1" t="s">
        <v>16</v>
      </c>
      <c r="I193" s="1" t="s">
        <v>17</v>
      </c>
      <c r="J193" s="3" t="s">
        <v>18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2:26" ht="12.75" x14ac:dyDescent="0.2">
      <c r="B194" s="2"/>
      <c r="C194" s="2"/>
      <c r="D194" s="2"/>
      <c r="E194" s="4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2:26" ht="12.75" x14ac:dyDescent="0.2">
      <c r="B195" s="1" t="s">
        <v>1</v>
      </c>
      <c r="C195" s="16">
        <v>24458817.559999999</v>
      </c>
      <c r="D195" s="16">
        <v>53065279.369999997</v>
      </c>
      <c r="E195" s="17">
        <f t="shared" ref="E195:E205" si="22">C195/D195</f>
        <v>0.46091941567780725</v>
      </c>
      <c r="G195" s="1" t="s">
        <v>1</v>
      </c>
      <c r="H195" s="16">
        <v>24738915.640000001</v>
      </c>
      <c r="I195" s="16">
        <v>59129280.619999997</v>
      </c>
      <c r="J195" s="17">
        <f t="shared" ref="J195:J205" si="23">H195/I195</f>
        <v>0.41838688684523356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2:26" ht="12.75" x14ac:dyDescent="0.2">
      <c r="B196" s="1" t="s">
        <v>2</v>
      </c>
      <c r="C196" s="16">
        <v>24636949.32</v>
      </c>
      <c r="D196" s="16">
        <v>53438060.140000001</v>
      </c>
      <c r="E196" s="17">
        <f t="shared" si="22"/>
        <v>0.46103749379103115</v>
      </c>
      <c r="G196" s="1" t="s">
        <v>2</v>
      </c>
      <c r="H196" s="16">
        <v>26176680.809999999</v>
      </c>
      <c r="I196" s="16">
        <v>56873761.670000002</v>
      </c>
      <c r="J196" s="17">
        <f t="shared" si="23"/>
        <v>0.46025935407412621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2:26" ht="12.75" x14ac:dyDescent="0.2">
      <c r="B197" s="1" t="s">
        <v>3</v>
      </c>
      <c r="C197" s="16">
        <v>25598759.98</v>
      </c>
      <c r="D197" s="16">
        <v>51395500.689999998</v>
      </c>
      <c r="E197" s="17">
        <f t="shared" si="22"/>
        <v>0.49807394881514871</v>
      </c>
      <c r="G197" s="1" t="s">
        <v>3</v>
      </c>
      <c r="H197" s="16">
        <v>27713314.969999999</v>
      </c>
      <c r="I197" s="16">
        <v>56905853.689999998</v>
      </c>
      <c r="J197" s="17">
        <f t="shared" si="23"/>
        <v>0.48700288587130058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2:26" ht="12.75" x14ac:dyDescent="0.2">
      <c r="B198" s="1" t="s">
        <v>4</v>
      </c>
      <c r="C198" s="16">
        <v>28401255.100000001</v>
      </c>
      <c r="D198" s="16">
        <v>50015613.899999999</v>
      </c>
      <c r="E198" s="17">
        <f t="shared" si="22"/>
        <v>0.56784777563232114</v>
      </c>
      <c r="G198" s="1" t="s">
        <v>4</v>
      </c>
      <c r="H198" s="16">
        <v>28762302.469999999</v>
      </c>
      <c r="I198" s="16">
        <v>53206223.210000001</v>
      </c>
      <c r="J198" s="17">
        <f t="shared" si="23"/>
        <v>0.54058154732159569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2:26" ht="12.75" x14ac:dyDescent="0.2">
      <c r="B199" s="1" t="s">
        <v>5</v>
      </c>
      <c r="C199" s="16">
        <v>27933340.640000001</v>
      </c>
      <c r="D199" s="16">
        <v>50789063.369999997</v>
      </c>
      <c r="E199" s="17">
        <f t="shared" si="22"/>
        <v>0.54998731590115568</v>
      </c>
      <c r="G199" s="1" t="s">
        <v>5</v>
      </c>
      <c r="H199" s="16">
        <v>28397079.109999999</v>
      </c>
      <c r="I199" s="16">
        <v>51414476.280000001</v>
      </c>
      <c r="J199" s="17">
        <f t="shared" si="23"/>
        <v>0.55231680189352306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2:26" ht="12.75" x14ac:dyDescent="0.2">
      <c r="B200" s="1" t="s">
        <v>6</v>
      </c>
      <c r="C200" s="16">
        <v>28051431.309999999</v>
      </c>
      <c r="D200" s="16">
        <v>48655414.109999999</v>
      </c>
      <c r="E200" s="17">
        <f t="shared" si="22"/>
        <v>0.57653257757875442</v>
      </c>
      <c r="G200" s="1" t="s">
        <v>6</v>
      </c>
      <c r="H200" s="16">
        <v>27433577.949999999</v>
      </c>
      <c r="I200" s="16">
        <v>51526319.390000001</v>
      </c>
      <c r="J200" s="17">
        <f t="shared" si="23"/>
        <v>0.5324187381279204</v>
      </c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2:26" ht="12.75" x14ac:dyDescent="0.2">
      <c r="B201" s="1" t="s">
        <v>7</v>
      </c>
      <c r="C201" s="16">
        <v>27321239.809999999</v>
      </c>
      <c r="D201" s="16">
        <v>47680767.020000003</v>
      </c>
      <c r="E201" s="17">
        <f t="shared" si="22"/>
        <v>0.57300336210069625</v>
      </c>
      <c r="G201" s="1" t="s">
        <v>7</v>
      </c>
      <c r="H201" s="16">
        <v>26522638.16</v>
      </c>
      <c r="I201" s="16">
        <v>50432726.560000002</v>
      </c>
      <c r="J201" s="17">
        <f t="shared" si="23"/>
        <v>0.52590133369937708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2:26" ht="12.75" x14ac:dyDescent="0.2">
      <c r="B202" s="1" t="s">
        <v>8</v>
      </c>
      <c r="C202" s="16">
        <v>26800796.91</v>
      </c>
      <c r="D202" s="16">
        <v>50092038.950000003</v>
      </c>
      <c r="E202" s="17">
        <f t="shared" si="22"/>
        <v>0.53503106425257618</v>
      </c>
      <c r="G202" s="1" t="s">
        <v>8</v>
      </c>
      <c r="H202" s="16">
        <v>26539619.949999999</v>
      </c>
      <c r="I202" s="16">
        <v>51610339.799999997</v>
      </c>
      <c r="J202" s="17">
        <f t="shared" si="23"/>
        <v>0.51423067650486576</v>
      </c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2:26" ht="12.75" x14ac:dyDescent="0.2">
      <c r="B203" s="1" t="s">
        <v>9</v>
      </c>
      <c r="C203" s="16">
        <v>25875770.489999998</v>
      </c>
      <c r="D203" s="16">
        <v>49088575.149999999</v>
      </c>
      <c r="E203" s="17">
        <f t="shared" si="22"/>
        <v>0.52712408968749624</v>
      </c>
      <c r="G203" s="1" t="s">
        <v>9</v>
      </c>
      <c r="H203" s="16">
        <v>25608076.300000001</v>
      </c>
      <c r="I203" s="16">
        <v>50029376.189999998</v>
      </c>
      <c r="J203" s="17">
        <f t="shared" si="23"/>
        <v>0.51186079560029796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2:26" ht="12.75" x14ac:dyDescent="0.2">
      <c r="B204" s="1" t="s">
        <v>10</v>
      </c>
      <c r="C204" s="16">
        <v>25514581.530000001</v>
      </c>
      <c r="D204" s="16">
        <v>49679434.600000001</v>
      </c>
      <c r="E204" s="17">
        <f t="shared" si="22"/>
        <v>0.5135843782328392</v>
      </c>
      <c r="G204" s="1" t="s">
        <v>10</v>
      </c>
      <c r="H204" s="16">
        <v>24327777.07</v>
      </c>
      <c r="I204" s="16">
        <v>50688515.200000003</v>
      </c>
      <c r="J204" s="17">
        <f t="shared" si="23"/>
        <v>0.4799465317540017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2:26" ht="12.75" x14ac:dyDescent="0.2">
      <c r="B205" s="1" t="s">
        <v>11</v>
      </c>
      <c r="C205" s="16">
        <v>25731677.82</v>
      </c>
      <c r="D205" s="16">
        <v>50232992.43</v>
      </c>
      <c r="E205" s="17">
        <f t="shared" si="22"/>
        <v>0.51224656496140974</v>
      </c>
      <c r="G205" s="1" t="s">
        <v>11</v>
      </c>
      <c r="H205" s="16">
        <v>24313764.93</v>
      </c>
      <c r="I205" s="16">
        <v>51791753.810000002</v>
      </c>
      <c r="J205" s="17">
        <f t="shared" si="23"/>
        <v>0.46945243482574389</v>
      </c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2:26" ht="12.75" x14ac:dyDescent="0.2">
      <c r="B206" s="1" t="s">
        <v>12</v>
      </c>
      <c r="C206" s="16">
        <v>25442364.690000001</v>
      </c>
      <c r="D206" s="16">
        <v>49951765.520000003</v>
      </c>
      <c r="E206" s="17">
        <f>C206/D206</f>
        <v>0.50933864749611757</v>
      </c>
      <c r="G206" s="1" t="s">
        <v>12</v>
      </c>
      <c r="H206" s="16">
        <v>24434508.129999999</v>
      </c>
      <c r="I206" s="16">
        <v>51977378.390000001</v>
      </c>
      <c r="J206" s="17">
        <f>H206/I206</f>
        <v>0.47009889468955957</v>
      </c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2:26" ht="12.75" x14ac:dyDescent="0.2">
      <c r="B207" s="2"/>
      <c r="C207" s="2"/>
      <c r="D207" s="2"/>
      <c r="E207" s="4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2:26" ht="12.75" x14ac:dyDescent="0.2">
      <c r="B208" s="18" t="s">
        <v>13</v>
      </c>
      <c r="C208" s="19">
        <f>AVERAGE(C195:C206)</f>
        <v>26313915.430000003</v>
      </c>
      <c r="D208" s="19">
        <f>AVERAGE(D195:D206)</f>
        <v>50340375.437499993</v>
      </c>
      <c r="E208" s="20">
        <f>C208/D208</f>
        <v>0.52271988838601335</v>
      </c>
      <c r="F208" s="21"/>
      <c r="G208" s="18" t="s">
        <v>13</v>
      </c>
      <c r="H208" s="19">
        <f>AVERAGE(H195:H206)</f>
        <v>26247354.624166664</v>
      </c>
      <c r="I208" s="19">
        <f>AVERAGE(I195:I206)</f>
        <v>52965500.400833338</v>
      </c>
      <c r="J208" s="20">
        <f>H208/I208</f>
        <v>0.49555568106657022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2:26" ht="12.75" x14ac:dyDescent="0.2">
      <c r="B209" s="1"/>
      <c r="C209" s="2"/>
      <c r="D209" s="2"/>
      <c r="E209" s="4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2:26" ht="12.75" x14ac:dyDescent="0.2">
      <c r="B210" s="1">
        <v>1999</v>
      </c>
      <c r="C210" s="1" t="s">
        <v>16</v>
      </c>
      <c r="D210" s="1" t="s">
        <v>17</v>
      </c>
      <c r="E210" s="3" t="s">
        <v>18</v>
      </c>
      <c r="G210" s="1">
        <v>2000</v>
      </c>
      <c r="H210" s="1" t="s">
        <v>16</v>
      </c>
      <c r="I210" s="1" t="s">
        <v>17</v>
      </c>
      <c r="J210" s="3" t="s">
        <v>18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2:26" ht="12.75" x14ac:dyDescent="0.2">
      <c r="B211" s="2"/>
      <c r="C211" s="2"/>
      <c r="D211" s="2"/>
      <c r="E211" s="4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2:26" ht="12.75" x14ac:dyDescent="0.2">
      <c r="B212" s="1" t="s">
        <v>1</v>
      </c>
      <c r="C212" s="5">
        <v>26575077.399999999</v>
      </c>
      <c r="D212" s="5">
        <v>49277681.109999999</v>
      </c>
      <c r="E212" s="17">
        <f t="shared" ref="E212:E223" si="24">C212/D212</f>
        <v>0.53929236931173441</v>
      </c>
      <c r="G212" s="1" t="s">
        <v>1</v>
      </c>
      <c r="H212" s="16">
        <v>26376073.460000001</v>
      </c>
      <c r="I212" s="16">
        <v>50775900.840000004</v>
      </c>
      <c r="J212" s="15">
        <f t="shared" ref="J212:J222" si="25">H212/I212</f>
        <v>0.51946047285529551</v>
      </c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2:26" ht="12.75" x14ac:dyDescent="0.2">
      <c r="B213" s="1" t="s">
        <v>2</v>
      </c>
      <c r="C213" s="5">
        <v>27057954.32</v>
      </c>
      <c r="D213" s="5">
        <v>51605502.979999997</v>
      </c>
      <c r="E213" s="6">
        <f t="shared" si="24"/>
        <v>0.52432304226327298</v>
      </c>
      <c r="G213" s="1" t="s">
        <v>2</v>
      </c>
      <c r="H213" s="16">
        <v>26617731.420000002</v>
      </c>
      <c r="I213" s="16">
        <v>50673236.399999999</v>
      </c>
      <c r="J213" s="15">
        <f t="shared" si="25"/>
        <v>0.52528185115091652</v>
      </c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2:26" ht="12.75" x14ac:dyDescent="0.2">
      <c r="B214" s="1" t="s">
        <v>3</v>
      </c>
      <c r="C214" s="5">
        <v>29525627.960000001</v>
      </c>
      <c r="D214" s="5">
        <v>49932732.189999998</v>
      </c>
      <c r="E214" s="6">
        <f t="shared" si="24"/>
        <v>0.59130807919044903</v>
      </c>
      <c r="G214" s="1" t="s">
        <v>3</v>
      </c>
      <c r="H214" s="16">
        <v>26693326.859999999</v>
      </c>
      <c r="I214" s="16">
        <v>50846164.259999998</v>
      </c>
      <c r="J214" s="15">
        <f t="shared" si="25"/>
        <v>0.5249821151405768</v>
      </c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2:26" ht="12.75" x14ac:dyDescent="0.2">
      <c r="B215" s="1" t="s">
        <v>4</v>
      </c>
      <c r="C215" s="5">
        <v>31638869.23</v>
      </c>
      <c r="D215" s="5">
        <v>46825900.469999999</v>
      </c>
      <c r="E215" s="6">
        <f t="shared" si="24"/>
        <v>0.67567027889341091</v>
      </c>
      <c r="G215" s="1" t="s">
        <v>4</v>
      </c>
      <c r="H215" s="16">
        <v>29307741.079999998</v>
      </c>
      <c r="I215" s="16">
        <v>47474916.420000002</v>
      </c>
      <c r="J215" s="15">
        <f t="shared" si="25"/>
        <v>0.61733107270207588</v>
      </c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2:26" ht="12.75" x14ac:dyDescent="0.2">
      <c r="B216" s="1" t="s">
        <v>5</v>
      </c>
      <c r="C216" s="5">
        <v>31014580.309999999</v>
      </c>
      <c r="D216" s="5">
        <v>45706038.490000002</v>
      </c>
      <c r="E216" s="6">
        <f t="shared" si="24"/>
        <v>0.67856636310288976</v>
      </c>
      <c r="G216" s="1" t="s">
        <v>5</v>
      </c>
      <c r="H216" s="16">
        <v>30357228.699999999</v>
      </c>
      <c r="I216" s="16">
        <v>44945211.439999998</v>
      </c>
      <c r="J216" s="15">
        <f t="shared" si="25"/>
        <v>0.67542743102956915</v>
      </c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2:26" ht="12.75" x14ac:dyDescent="0.2">
      <c r="B217" s="1" t="s">
        <v>6</v>
      </c>
      <c r="C217" s="5">
        <v>29995745.489999998</v>
      </c>
      <c r="D217" s="5">
        <v>44787762.369999997</v>
      </c>
      <c r="E217" s="6">
        <f t="shared" si="24"/>
        <v>0.66973083500353492</v>
      </c>
      <c r="G217" s="1" t="s">
        <v>6</v>
      </c>
      <c r="H217" s="16">
        <v>29839484.23</v>
      </c>
      <c r="I217" s="16">
        <v>44440088.469999999</v>
      </c>
      <c r="J217" s="15">
        <f t="shared" si="25"/>
        <v>0.67145420401544942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2:26" ht="12.75" x14ac:dyDescent="0.2">
      <c r="B218" s="1" t="s">
        <v>7</v>
      </c>
      <c r="C218" s="5">
        <v>29002020.899999999</v>
      </c>
      <c r="D218" s="5">
        <v>45628833.899999999</v>
      </c>
      <c r="E218" s="6">
        <f t="shared" si="24"/>
        <v>0.63560732153621835</v>
      </c>
      <c r="G218" s="1" t="s">
        <v>7</v>
      </c>
      <c r="H218" s="16">
        <v>28940990.609999999</v>
      </c>
      <c r="I218" s="16">
        <v>44672065.270000003</v>
      </c>
      <c r="J218" s="15">
        <f t="shared" si="25"/>
        <v>0.64785432316771863</v>
      </c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2:26" ht="12.75" x14ac:dyDescent="0.2">
      <c r="B219" s="1" t="s">
        <v>8</v>
      </c>
      <c r="C219" s="5">
        <v>28420628.140000001</v>
      </c>
      <c r="D219" s="5">
        <v>45208569.07</v>
      </c>
      <c r="E219" s="6">
        <f t="shared" si="24"/>
        <v>0.62865577753620328</v>
      </c>
      <c r="G219" s="1" t="s">
        <v>8</v>
      </c>
      <c r="H219" s="16">
        <v>28180129.48</v>
      </c>
      <c r="I219" s="16">
        <v>45445044.530000001</v>
      </c>
      <c r="J219" s="15">
        <f t="shared" si="25"/>
        <v>0.62009246049692446</v>
      </c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2:26" ht="12.75" x14ac:dyDescent="0.2">
      <c r="B220" s="1" t="s">
        <v>9</v>
      </c>
      <c r="C220" s="5">
        <v>27597660.07</v>
      </c>
      <c r="D220" s="5">
        <v>45529320.280000001</v>
      </c>
      <c r="E220" s="6">
        <f t="shared" si="24"/>
        <v>0.60615137454891954</v>
      </c>
      <c r="G220" s="1" t="s">
        <v>9</v>
      </c>
      <c r="H220" s="16">
        <v>27256019.940000001</v>
      </c>
      <c r="I220" s="16">
        <v>46063046.369999997</v>
      </c>
      <c r="J220" s="15">
        <f t="shared" si="25"/>
        <v>0.59171118907479248</v>
      </c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2:26" ht="12.75" x14ac:dyDescent="0.2">
      <c r="B221" s="1" t="s">
        <v>10</v>
      </c>
      <c r="C221" s="5">
        <v>26794516.379999999</v>
      </c>
      <c r="D221" s="5">
        <v>46430059.890000001</v>
      </c>
      <c r="E221" s="6">
        <f t="shared" si="24"/>
        <v>0.57709415933299146</v>
      </c>
      <c r="G221" s="1" t="s">
        <v>10</v>
      </c>
      <c r="H221" s="16">
        <v>26362979.07</v>
      </c>
      <c r="I221" s="16">
        <v>46729129.640000001</v>
      </c>
      <c r="J221" s="15">
        <f t="shared" si="25"/>
        <v>0.56416584843543427</v>
      </c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2:26" ht="12.75" x14ac:dyDescent="0.2">
      <c r="B222" s="1" t="s">
        <v>11</v>
      </c>
      <c r="C222" s="5">
        <v>26235640.030000001</v>
      </c>
      <c r="D222" s="5">
        <v>46206870.420000002</v>
      </c>
      <c r="E222" s="6">
        <f t="shared" si="24"/>
        <v>0.56778656055971</v>
      </c>
      <c r="G222" s="1" t="s">
        <v>11</v>
      </c>
      <c r="H222" s="16">
        <v>25999084.149999999</v>
      </c>
      <c r="I222" s="16">
        <v>49050598.240000002</v>
      </c>
      <c r="J222" s="15">
        <f t="shared" si="25"/>
        <v>0.53004621926910866</v>
      </c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2:26" ht="12.75" x14ac:dyDescent="0.2">
      <c r="B223" s="1" t="s">
        <v>12</v>
      </c>
      <c r="C223" s="5">
        <v>26342461.620000001</v>
      </c>
      <c r="D223" s="5">
        <v>46844548.079999998</v>
      </c>
      <c r="E223" s="6">
        <f t="shared" si="24"/>
        <v>0.56233783224918676</v>
      </c>
      <c r="G223" s="1" t="s">
        <v>12</v>
      </c>
      <c r="H223" s="16">
        <v>26099933.5</v>
      </c>
      <c r="I223" s="16">
        <v>48632132.469999999</v>
      </c>
      <c r="J223" s="15">
        <f>H223/I223</f>
        <v>0.53668083578486769</v>
      </c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2:26" ht="12.75" x14ac:dyDescent="0.2">
      <c r="B224" s="2"/>
      <c r="C224" s="5"/>
      <c r="D224" s="5"/>
      <c r="E224" s="6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2:26" ht="12.75" x14ac:dyDescent="0.2">
      <c r="B225" s="1" t="s">
        <v>13</v>
      </c>
      <c r="C225" s="5">
        <f>AVERAGE(C212:C224)</f>
        <v>28350065.154166669</v>
      </c>
      <c r="D225" s="5">
        <f>AVERAGE(D212:D223)</f>
        <v>46998651.604166664</v>
      </c>
      <c r="E225" s="6">
        <f>C225/D225</f>
        <v>0.60321018128216453</v>
      </c>
      <c r="G225" s="1" t="s">
        <v>13</v>
      </c>
      <c r="H225" s="16">
        <f>AVERAGE(H212:H223)</f>
        <v>27669226.875</v>
      </c>
      <c r="I225" s="16">
        <f>AVERAGE(I212:I223)</f>
        <v>47478961.195833333</v>
      </c>
      <c r="J225" s="6">
        <f>H225/I225</f>
        <v>0.58276816042530011</v>
      </c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2:26" ht="13.5" thickBot="1" x14ac:dyDescent="0.25">
      <c r="B226" s="11"/>
      <c r="C226" s="11"/>
      <c r="D226" s="11"/>
      <c r="E226" s="12"/>
      <c r="F226" s="11"/>
      <c r="G226" s="13"/>
      <c r="H226" s="13"/>
      <c r="I226" s="13"/>
      <c r="J226" s="13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2:26" ht="13.5" thickTop="1" x14ac:dyDescent="0.2">
      <c r="B227" s="1">
        <v>1997</v>
      </c>
      <c r="C227" s="2"/>
      <c r="D227" s="2"/>
      <c r="E227" s="4"/>
      <c r="F227" s="2"/>
      <c r="G227" s="1">
        <v>1998</v>
      </c>
      <c r="H227" s="1" t="s">
        <v>16</v>
      </c>
      <c r="I227" s="1" t="s">
        <v>17</v>
      </c>
      <c r="J227" s="1" t="s">
        <v>18</v>
      </c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2:26" ht="12.75" x14ac:dyDescent="0.2">
      <c r="E228" s="14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2:26" ht="12.75" x14ac:dyDescent="0.2">
      <c r="B229" s="1" t="s">
        <v>1</v>
      </c>
      <c r="C229" s="5">
        <v>30269447</v>
      </c>
      <c r="D229" s="5">
        <v>48283892</v>
      </c>
      <c r="E229" s="6">
        <f>C229/D229</f>
        <v>0.62690569765999804</v>
      </c>
      <c r="F229" s="2"/>
      <c r="G229" s="1" t="s">
        <v>1</v>
      </c>
      <c r="H229" s="5">
        <v>27111302.609999999</v>
      </c>
      <c r="I229" s="5">
        <v>47223575.57</v>
      </c>
      <c r="J229" s="7">
        <f t="shared" ref="J229:J240" si="26">H229/I229</f>
        <v>0.57410524897278548</v>
      </c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2:26" ht="12.75" x14ac:dyDescent="0.2">
      <c r="B230" s="1" t="s">
        <v>2</v>
      </c>
      <c r="C230" s="5">
        <v>30399060</v>
      </c>
      <c r="D230" s="5">
        <v>48611714</v>
      </c>
      <c r="E230" s="6">
        <f>C230/D230</f>
        <v>0.62534433572944992</v>
      </c>
      <c r="F230" s="2"/>
      <c r="G230" s="1" t="s">
        <v>2</v>
      </c>
      <c r="H230" s="5">
        <v>27795658.219999999</v>
      </c>
      <c r="I230" s="5">
        <v>47697636.920000002</v>
      </c>
      <c r="J230" s="7">
        <f t="shared" si="26"/>
        <v>0.58274707123583003</v>
      </c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2:26" ht="12.75" x14ac:dyDescent="0.2">
      <c r="B231" s="1" t="s">
        <v>3</v>
      </c>
      <c r="C231" s="5">
        <v>31140201</v>
      </c>
      <c r="D231" s="5">
        <v>47691833</v>
      </c>
      <c r="E231" s="6">
        <f t="shared" ref="E231:E240" si="27">C231/D231</f>
        <v>0.65294619730803805</v>
      </c>
      <c r="F231" s="2"/>
      <c r="G231" s="1" t="s">
        <v>3</v>
      </c>
      <c r="H231" s="5">
        <v>30103505.109999999</v>
      </c>
      <c r="I231" s="5">
        <v>45420847.869999997</v>
      </c>
      <c r="J231" s="7">
        <f t="shared" si="26"/>
        <v>0.66276845373208138</v>
      </c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2:26" ht="12.75" x14ac:dyDescent="0.2">
      <c r="B232" s="1" t="s">
        <v>4</v>
      </c>
      <c r="C232" s="5">
        <v>33444819</v>
      </c>
      <c r="D232" s="5">
        <v>46568002</v>
      </c>
      <c r="E232" s="6">
        <f t="shared" si="27"/>
        <v>0.7181931275471084</v>
      </c>
      <c r="F232" s="2"/>
      <c r="G232" s="1" t="s">
        <v>4</v>
      </c>
      <c r="H232" s="5">
        <v>32168955.199999999</v>
      </c>
      <c r="I232" s="5">
        <v>43758764.93</v>
      </c>
      <c r="J232" s="7">
        <f t="shared" si="26"/>
        <v>0.73514312507357138</v>
      </c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2:26" ht="12.75" x14ac:dyDescent="0.2">
      <c r="B233" s="1" t="s">
        <v>5</v>
      </c>
      <c r="C233" s="5">
        <v>34528382</v>
      </c>
      <c r="D233" s="5">
        <v>45309744</v>
      </c>
      <c r="E233" s="6">
        <f t="shared" si="27"/>
        <v>0.76205202130473304</v>
      </c>
      <c r="F233" s="2"/>
      <c r="G233" s="1" t="s">
        <v>5</v>
      </c>
      <c r="H233" s="5">
        <v>33179951.899999999</v>
      </c>
      <c r="I233" s="5">
        <v>43464322.280000001</v>
      </c>
      <c r="J233" s="7">
        <f t="shared" si="26"/>
        <v>0.76338362499368062</v>
      </c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2:26" ht="12.75" x14ac:dyDescent="0.2">
      <c r="B234" s="1" t="s">
        <v>6</v>
      </c>
      <c r="C234" s="5">
        <v>32976412</v>
      </c>
      <c r="D234" s="5">
        <v>45606703</v>
      </c>
      <c r="E234" s="6">
        <f t="shared" si="27"/>
        <v>0.7230606430813471</v>
      </c>
      <c r="F234" s="2"/>
      <c r="G234" s="1" t="s">
        <v>6</v>
      </c>
      <c r="H234" s="5">
        <v>32509890.280000001</v>
      </c>
      <c r="I234" s="5">
        <v>42900133.719999999</v>
      </c>
      <c r="J234" s="7">
        <f t="shared" si="26"/>
        <v>0.75780393814586</v>
      </c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2:26" ht="12.75" x14ac:dyDescent="0.2">
      <c r="B235" s="1" t="s">
        <v>7</v>
      </c>
      <c r="C235" s="5">
        <v>31378986</v>
      </c>
      <c r="D235" s="5">
        <v>45569602</v>
      </c>
      <c r="E235" s="6">
        <f t="shared" si="27"/>
        <v>0.6885946908204289</v>
      </c>
      <c r="F235" s="2"/>
      <c r="G235" s="1" t="s">
        <v>7</v>
      </c>
      <c r="H235" s="5">
        <v>31837348.780000001</v>
      </c>
      <c r="I235" s="5">
        <v>43051801.409999996</v>
      </c>
      <c r="J235" s="7">
        <f t="shared" si="26"/>
        <v>0.73951258106019413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2:26" ht="12.75" x14ac:dyDescent="0.2">
      <c r="B236" s="1" t="s">
        <v>8</v>
      </c>
      <c r="C236" s="5">
        <v>29577174</v>
      </c>
      <c r="D236" s="5">
        <v>47248304</v>
      </c>
      <c r="E236" s="6">
        <f t="shared" si="27"/>
        <v>0.62599440606376056</v>
      </c>
      <c r="F236" s="2"/>
      <c r="G236" s="1" t="s">
        <v>8</v>
      </c>
      <c r="H236" s="5">
        <v>31070572.68</v>
      </c>
      <c r="I236" s="5">
        <v>44317962.909999996</v>
      </c>
      <c r="J236" s="7">
        <f t="shared" si="26"/>
        <v>0.70108305165328733</v>
      </c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2:26" ht="12.75" x14ac:dyDescent="0.2">
      <c r="B237" s="1" t="s">
        <v>9</v>
      </c>
      <c r="C237" s="5">
        <v>28003357</v>
      </c>
      <c r="D237" s="5">
        <v>47162364</v>
      </c>
      <c r="E237" s="6">
        <f t="shared" si="27"/>
        <v>0.59376491390465502</v>
      </c>
      <c r="F237" s="2"/>
      <c r="G237" s="1" t="s">
        <v>9</v>
      </c>
      <c r="H237" s="5">
        <v>30182301.649999999</v>
      </c>
      <c r="I237" s="5">
        <v>44180045.5</v>
      </c>
      <c r="J237" s="7">
        <f t="shared" si="26"/>
        <v>0.68316592498756024</v>
      </c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2:26" ht="12.75" x14ac:dyDescent="0.2">
      <c r="B238" s="1" t="s">
        <v>10</v>
      </c>
      <c r="C238" s="5">
        <v>27808969</v>
      </c>
      <c r="D238" s="5">
        <v>47177734</v>
      </c>
      <c r="E238" s="6">
        <f t="shared" si="27"/>
        <v>0.58945113811528127</v>
      </c>
      <c r="F238" s="2"/>
      <c r="G238" s="1" t="s">
        <v>10</v>
      </c>
      <c r="H238" s="5">
        <v>28841982.129999999</v>
      </c>
      <c r="I238" s="5">
        <v>45052380.149999999</v>
      </c>
      <c r="J238" s="7">
        <f t="shared" si="26"/>
        <v>0.64018775554081353</v>
      </c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2:26" ht="12.75" x14ac:dyDescent="0.2">
      <c r="B239" s="1" t="s">
        <v>11</v>
      </c>
      <c r="C239" s="5">
        <v>27529489</v>
      </c>
      <c r="D239" s="5">
        <v>47238290</v>
      </c>
      <c r="E239" s="6">
        <f t="shared" si="27"/>
        <v>0.58277911838044938</v>
      </c>
      <c r="F239" s="2"/>
      <c r="G239" s="1" t="s">
        <v>11</v>
      </c>
      <c r="H239" s="5">
        <v>28266983.760000002</v>
      </c>
      <c r="I239" s="5">
        <v>47506244.109999999</v>
      </c>
      <c r="J239" s="7">
        <f t="shared" si="26"/>
        <v>0.59501617712712085</v>
      </c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2:26" ht="12.75" x14ac:dyDescent="0.2">
      <c r="B240" s="1" t="s">
        <v>12</v>
      </c>
      <c r="C240" s="5">
        <v>27381398</v>
      </c>
      <c r="D240" s="5">
        <v>47742955</v>
      </c>
      <c r="E240" s="6">
        <f t="shared" si="27"/>
        <v>0.57351703513115182</v>
      </c>
      <c r="F240" s="2"/>
      <c r="G240" s="1" t="s">
        <v>12</v>
      </c>
      <c r="H240" s="5">
        <v>28714027.829999998</v>
      </c>
      <c r="I240" s="5">
        <v>46521684.359999999</v>
      </c>
      <c r="J240" s="7">
        <f t="shared" si="26"/>
        <v>0.61721814730097613</v>
      </c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2:26" ht="12.75" x14ac:dyDescent="0.2">
      <c r="B241" s="2"/>
      <c r="C241" s="5"/>
      <c r="D241" s="5"/>
      <c r="E241" s="6"/>
      <c r="F241" s="2"/>
      <c r="G241" s="2"/>
      <c r="H241" s="5"/>
      <c r="I241" s="5"/>
      <c r="J241" s="7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2:26" ht="12.75" x14ac:dyDescent="0.2">
      <c r="B242" s="1" t="s">
        <v>13</v>
      </c>
      <c r="C242" s="5">
        <f>AVERAGE(C229:C240)</f>
        <v>30369807.833333332</v>
      </c>
      <c r="D242" s="5">
        <f>AVERAGE(D229:D240)</f>
        <v>47017594.75</v>
      </c>
      <c r="E242" s="6">
        <f>C242/D242</f>
        <v>0.64592431822202756</v>
      </c>
      <c r="F242" s="2"/>
      <c r="G242" s="1" t="s">
        <v>13</v>
      </c>
      <c r="H242" s="5">
        <f>AVERAGE(H229:H240)</f>
        <v>30148540.012499999</v>
      </c>
      <c r="I242" s="5">
        <f>AVERAGE(I229:I240)</f>
        <v>45091283.310833335</v>
      </c>
      <c r="J242" s="7">
        <f>H242/I242</f>
        <v>0.66861126583320618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2:26" ht="12.75" x14ac:dyDescent="0.2">
      <c r="B243" s="2"/>
      <c r="C243" s="2"/>
      <c r="D243" s="2"/>
      <c r="E243" s="4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2:26" ht="12.75" x14ac:dyDescent="0.2">
      <c r="B244" s="2"/>
      <c r="C244" s="2"/>
      <c r="D244" s="2"/>
      <c r="E244" s="4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2:26" ht="12.75" x14ac:dyDescent="0.2">
      <c r="B245" s="2"/>
      <c r="C245" s="2"/>
      <c r="D245" s="2"/>
      <c r="E245" s="4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2:26" ht="12.75" x14ac:dyDescent="0.2">
      <c r="B246" s="2"/>
      <c r="C246" s="2"/>
      <c r="D246" s="2"/>
      <c r="E246" s="4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2:26" ht="12.75" x14ac:dyDescent="0.2">
      <c r="B247" s="2"/>
      <c r="C247" s="2"/>
      <c r="D247" s="2"/>
      <c r="E247" s="4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2:26" ht="12.75" x14ac:dyDescent="0.2">
      <c r="B248" s="1" t="s">
        <v>14</v>
      </c>
      <c r="C248" s="1" t="s">
        <v>16</v>
      </c>
      <c r="D248" s="1" t="s">
        <v>17</v>
      </c>
      <c r="E248" s="3" t="s">
        <v>18</v>
      </c>
      <c r="F248" s="8"/>
      <c r="G248" s="1" t="s">
        <v>19</v>
      </c>
      <c r="H248" s="1" t="s">
        <v>16</v>
      </c>
      <c r="I248" s="1" t="s">
        <v>17</v>
      </c>
      <c r="J248" s="1" t="s">
        <v>18</v>
      </c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2:26" ht="12.75" x14ac:dyDescent="0.2">
      <c r="B249" s="2"/>
      <c r="C249" s="2"/>
      <c r="D249" s="2"/>
      <c r="E249" s="4"/>
      <c r="F249" s="8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2:26" ht="12.75" x14ac:dyDescent="0.2">
      <c r="B250" s="1" t="s">
        <v>1</v>
      </c>
      <c r="C250" s="5">
        <v>27487294</v>
      </c>
      <c r="D250" s="5">
        <v>47546730</v>
      </c>
      <c r="E250" s="6">
        <f t="shared" ref="E250:E261" si="28">C250/D250</f>
        <v>0.57811113403592629</v>
      </c>
      <c r="F250" s="8"/>
      <c r="G250" s="1" t="s">
        <v>1</v>
      </c>
      <c r="H250" s="5">
        <v>28831771</v>
      </c>
      <c r="I250" s="5">
        <v>49263796</v>
      </c>
      <c r="J250" s="7">
        <f t="shared" ref="J250:J261" si="29">H250/I250</f>
        <v>0.58525272798710026</v>
      </c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2:26" ht="12.75" x14ac:dyDescent="0.2">
      <c r="B251" s="1" t="s">
        <v>2</v>
      </c>
      <c r="C251" s="5">
        <v>27277807</v>
      </c>
      <c r="D251" s="5">
        <v>46451820</v>
      </c>
      <c r="E251" s="6">
        <f t="shared" si="28"/>
        <v>0.58722794930317046</v>
      </c>
      <c r="F251" s="8"/>
      <c r="G251" s="1" t="s">
        <v>2</v>
      </c>
      <c r="H251" s="5">
        <v>28462785</v>
      </c>
      <c r="I251" s="5">
        <v>48406476</v>
      </c>
      <c r="J251" s="7">
        <f t="shared" si="29"/>
        <v>0.58799539549212387</v>
      </c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2:26" ht="12.75" x14ac:dyDescent="0.2">
      <c r="B252" s="1" t="s">
        <v>3</v>
      </c>
      <c r="C252" s="5">
        <v>28940579</v>
      </c>
      <c r="D252" s="5">
        <v>46136894</v>
      </c>
      <c r="E252" s="6">
        <f t="shared" si="28"/>
        <v>0.62727627481815318</v>
      </c>
      <c r="F252" s="8"/>
      <c r="G252" s="1" t="s">
        <v>3</v>
      </c>
      <c r="H252" s="5">
        <v>29667204</v>
      </c>
      <c r="I252" s="5">
        <v>48025040</v>
      </c>
      <c r="J252" s="7">
        <f t="shared" si="29"/>
        <v>0.61774449328933412</v>
      </c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2:26" ht="12.75" x14ac:dyDescent="0.2">
      <c r="B253" s="1" t="s">
        <v>4</v>
      </c>
      <c r="C253" s="5">
        <v>30327281</v>
      </c>
      <c r="D253" s="5">
        <v>45277062</v>
      </c>
      <c r="E253" s="6">
        <f t="shared" si="28"/>
        <v>0.66981556798009556</v>
      </c>
      <c r="F253" s="8"/>
      <c r="G253" s="1" t="s">
        <v>4</v>
      </c>
      <c r="H253" s="5">
        <v>30744935</v>
      </c>
      <c r="I253" s="5">
        <v>47641328</v>
      </c>
      <c r="J253" s="7">
        <f t="shared" si="29"/>
        <v>0.64534168736858044</v>
      </c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2:26" ht="12.75" x14ac:dyDescent="0.2">
      <c r="B254" s="1" t="s">
        <v>5</v>
      </c>
      <c r="C254" s="5">
        <v>30188461</v>
      </c>
      <c r="D254" s="5">
        <v>43725566</v>
      </c>
      <c r="E254" s="6">
        <f t="shared" si="28"/>
        <v>0.69040755241453022</v>
      </c>
      <c r="F254" s="8"/>
      <c r="G254" s="1" t="s">
        <v>5</v>
      </c>
      <c r="H254" s="5">
        <v>31361813</v>
      </c>
      <c r="I254" s="5">
        <v>46233966</v>
      </c>
      <c r="J254" s="7">
        <f t="shared" si="29"/>
        <v>0.67832841768322449</v>
      </c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2:26" ht="12.75" x14ac:dyDescent="0.2">
      <c r="B255" s="1" t="s">
        <v>6</v>
      </c>
      <c r="C255" s="5">
        <v>29255262</v>
      </c>
      <c r="D255" s="5">
        <v>43274770</v>
      </c>
      <c r="E255" s="6">
        <f t="shared" si="28"/>
        <v>0.67603506615979703</v>
      </c>
      <c r="F255" s="8"/>
      <c r="G255" s="1" t="s">
        <v>6</v>
      </c>
      <c r="H255" s="5">
        <v>31438177</v>
      </c>
      <c r="I255" s="5">
        <v>46738190</v>
      </c>
      <c r="J255" s="7">
        <f t="shared" si="29"/>
        <v>0.67264429794992064</v>
      </c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2:26" ht="12.75" x14ac:dyDescent="0.2">
      <c r="B256" s="1" t="s">
        <v>7</v>
      </c>
      <c r="C256" s="5">
        <v>28484097</v>
      </c>
      <c r="D256" s="5">
        <v>43526462</v>
      </c>
      <c r="E256" s="6">
        <f t="shared" si="28"/>
        <v>0.6544087364601332</v>
      </c>
      <c r="F256" s="8"/>
      <c r="G256" s="1" t="s">
        <v>7</v>
      </c>
      <c r="H256" s="5">
        <v>30385788</v>
      </c>
      <c r="I256" s="5">
        <v>47183793</v>
      </c>
      <c r="J256" s="7">
        <f t="shared" si="29"/>
        <v>0.64398782013985179</v>
      </c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2:26" ht="12.75" x14ac:dyDescent="0.2">
      <c r="B257" s="1" t="s">
        <v>8</v>
      </c>
      <c r="C257" s="5">
        <v>27888046</v>
      </c>
      <c r="D257" s="5">
        <v>45721117</v>
      </c>
      <c r="E257" s="6">
        <f t="shared" si="28"/>
        <v>0.60995985727995228</v>
      </c>
      <c r="F257" s="8"/>
      <c r="G257" s="1" t="s">
        <v>8</v>
      </c>
      <c r="H257" s="5">
        <v>28654912</v>
      </c>
      <c r="I257" s="5">
        <v>47141527</v>
      </c>
      <c r="J257" s="7">
        <f t="shared" si="29"/>
        <v>0.6078486172074995</v>
      </c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2:26" ht="12.75" x14ac:dyDescent="0.2">
      <c r="B258" s="1" t="s">
        <v>9</v>
      </c>
      <c r="C258" s="5">
        <v>26687445</v>
      </c>
      <c r="D258" s="5">
        <v>43431443</v>
      </c>
      <c r="E258" s="6">
        <f t="shared" si="28"/>
        <v>0.6144729061845815</v>
      </c>
      <c r="F258" s="8"/>
      <c r="G258" s="1" t="s">
        <v>9</v>
      </c>
      <c r="H258" s="5">
        <v>27238600</v>
      </c>
      <c r="I258" s="5">
        <v>46446668</v>
      </c>
      <c r="J258" s="7">
        <f t="shared" si="29"/>
        <v>0.58644895689826448</v>
      </c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2:26" ht="12.75" x14ac:dyDescent="0.2">
      <c r="B259" s="1" t="s">
        <v>10</v>
      </c>
      <c r="C259" s="5">
        <v>25801532</v>
      </c>
      <c r="D259" s="5">
        <v>44674001</v>
      </c>
      <c r="E259" s="6">
        <f t="shared" si="28"/>
        <v>0.57755140400341576</v>
      </c>
      <c r="F259" s="8"/>
      <c r="G259" s="1" t="s">
        <v>10</v>
      </c>
      <c r="H259" s="5">
        <v>26638780</v>
      </c>
      <c r="I259" s="5">
        <v>46375770</v>
      </c>
      <c r="J259" s="7">
        <f t="shared" si="29"/>
        <v>0.57441159467540914</v>
      </c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2:26" ht="12.75" x14ac:dyDescent="0.2">
      <c r="B260" s="1" t="s">
        <v>11</v>
      </c>
      <c r="C260" s="5">
        <v>25317674</v>
      </c>
      <c r="D260" s="5">
        <v>44651117</v>
      </c>
      <c r="E260" s="6">
        <f t="shared" si="28"/>
        <v>0.5670109887732484</v>
      </c>
      <c r="F260" s="8"/>
      <c r="G260" s="1" t="s">
        <v>11</v>
      </c>
      <c r="H260" s="5">
        <v>26061617</v>
      </c>
      <c r="I260" s="5">
        <v>47108419</v>
      </c>
      <c r="J260" s="7">
        <f t="shared" si="29"/>
        <v>0.55322631396311561</v>
      </c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2:26" ht="12.75" x14ac:dyDescent="0.2">
      <c r="B261" s="1" t="s">
        <v>12</v>
      </c>
      <c r="C261" s="5">
        <v>25157673</v>
      </c>
      <c r="D261" s="5">
        <v>44905572</v>
      </c>
      <c r="E261" s="6">
        <f t="shared" si="28"/>
        <v>0.56023499711795233</v>
      </c>
      <c r="F261" s="8"/>
      <c r="G261" s="1" t="s">
        <v>12</v>
      </c>
      <c r="H261" s="5">
        <v>25898470</v>
      </c>
      <c r="I261" s="5">
        <v>47102437</v>
      </c>
      <c r="J261" s="7">
        <f t="shared" si="29"/>
        <v>0.54983290991928935</v>
      </c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2:26" ht="12.75" x14ac:dyDescent="0.2">
      <c r="B262" s="2"/>
      <c r="C262" s="5"/>
      <c r="D262" s="5"/>
      <c r="E262" s="6"/>
      <c r="F262" s="8"/>
      <c r="G262" s="2"/>
      <c r="H262" s="9" t="s">
        <v>21</v>
      </c>
      <c r="I262" s="5"/>
      <c r="J262" s="7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2:26" ht="12.75" x14ac:dyDescent="0.2">
      <c r="B263" s="1" t="s">
        <v>13</v>
      </c>
      <c r="C263" s="5">
        <f>AVERAGE(C250:C261)</f>
        <v>27734429.25</v>
      </c>
      <c r="D263" s="5">
        <f>AVERAGE(D250:D261)</f>
        <v>44943546.166666664</v>
      </c>
      <c r="E263" s="6">
        <f>C263/D263</f>
        <v>0.6170948137281127</v>
      </c>
      <c r="F263" s="8"/>
      <c r="G263" s="1" t="s">
        <v>13</v>
      </c>
      <c r="H263" s="5">
        <f>AVERAGE(H250:H261)</f>
        <v>28782071</v>
      </c>
      <c r="I263" s="5">
        <f>AVERAGE(I250:I261)</f>
        <v>47305617.5</v>
      </c>
      <c r="J263" s="7">
        <f>H263/I263</f>
        <v>0.60842818508816632</v>
      </c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2:26" ht="12.75" x14ac:dyDescent="0.2">
      <c r="B264" s="2"/>
      <c r="C264" s="2"/>
      <c r="D264" s="2"/>
      <c r="E264" s="4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2:26" ht="12.75" x14ac:dyDescent="0.2">
      <c r="B265" s="1"/>
      <c r="C265" s="10"/>
      <c r="D265" s="10"/>
      <c r="E265" s="2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2:26" ht="12.75" x14ac:dyDescent="0.2">
      <c r="B266" s="2"/>
      <c r="C266" s="2"/>
      <c r="D266" s="2"/>
      <c r="E266" s="4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2:26" ht="12.75" x14ac:dyDescent="0.2">
      <c r="B267" s="1" t="s">
        <v>15</v>
      </c>
      <c r="C267" s="1" t="s">
        <v>16</v>
      </c>
      <c r="D267" s="1" t="s">
        <v>17</v>
      </c>
      <c r="E267" s="3" t="s">
        <v>18</v>
      </c>
      <c r="F267" s="8"/>
      <c r="G267" s="1" t="s">
        <v>20</v>
      </c>
      <c r="H267" s="1" t="s">
        <v>16</v>
      </c>
      <c r="I267" s="1" t="s">
        <v>17</v>
      </c>
      <c r="J267" s="1" t="s">
        <v>18</v>
      </c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2:26" ht="12.75" x14ac:dyDescent="0.2">
      <c r="B268" s="2"/>
      <c r="C268" s="2"/>
      <c r="D268" s="2"/>
      <c r="E268" s="4"/>
      <c r="F268" s="8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2:26" ht="12.75" x14ac:dyDescent="0.2">
      <c r="B269" s="1" t="s">
        <v>1</v>
      </c>
      <c r="C269" s="5">
        <f>25363888+357897</f>
        <v>25721785</v>
      </c>
      <c r="D269" s="5">
        <f>10292055+35096746</f>
        <v>45388801</v>
      </c>
      <c r="E269" s="6">
        <f t="shared" ref="E269:E280" si="30">C269/D269</f>
        <v>0.56669893086622847</v>
      </c>
      <c r="F269" s="8"/>
      <c r="G269" s="1" t="s">
        <v>1</v>
      </c>
      <c r="H269" s="5">
        <f>24327159+358146</f>
        <v>24685305</v>
      </c>
      <c r="I269" s="5">
        <f>10324104+35817735</f>
        <v>46141839</v>
      </c>
      <c r="J269" s="7">
        <f t="shared" ref="J269:J280" si="31">H269/I269</f>
        <v>0.5349874546612674</v>
      </c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2:26" ht="12.75" x14ac:dyDescent="0.2">
      <c r="B270" s="1" t="s">
        <v>2</v>
      </c>
      <c r="C270" s="5">
        <f>26169413+370683</f>
        <v>26540096</v>
      </c>
      <c r="D270" s="5">
        <f>11155930+35419600</f>
        <v>46575530</v>
      </c>
      <c r="E270" s="6">
        <f t="shared" si="30"/>
        <v>0.56982917854074877</v>
      </c>
      <c r="F270" s="8"/>
      <c r="G270" s="1" t="s">
        <v>2</v>
      </c>
      <c r="H270" s="5">
        <f>25004747+359942</f>
        <v>25364689</v>
      </c>
      <c r="I270" s="5">
        <f>9641706+35848712</f>
        <v>45490418</v>
      </c>
      <c r="J270" s="7">
        <f t="shared" si="31"/>
        <v>0.55758311563547291</v>
      </c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2:26" ht="12.75" x14ac:dyDescent="0.2">
      <c r="B271" s="1" t="s">
        <v>3</v>
      </c>
      <c r="C271" s="5">
        <f>26763892+373218</f>
        <v>27137110</v>
      </c>
      <c r="D271" s="5">
        <f>10331327+35487035</f>
        <v>45818362</v>
      </c>
      <c r="E271" s="6">
        <f t="shared" si="30"/>
        <v>0.59227586529610121</v>
      </c>
      <c r="F271" s="8"/>
      <c r="G271" s="1" t="s">
        <v>3</v>
      </c>
      <c r="H271" s="5">
        <f>26520708+446971</f>
        <v>26967679</v>
      </c>
      <c r="I271" s="5">
        <f>9477757+34337885</f>
        <v>43815642</v>
      </c>
      <c r="J271" s="7">
        <f t="shared" si="31"/>
        <v>0.61548063132339814</v>
      </c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2:26" ht="12.75" x14ac:dyDescent="0.2">
      <c r="B272" s="1" t="s">
        <v>4</v>
      </c>
      <c r="C272" s="5">
        <f>28114978+375165</f>
        <v>28490143</v>
      </c>
      <c r="D272" s="5">
        <f>10453270+34685820</f>
        <v>45139090</v>
      </c>
      <c r="E272" s="6">
        <f t="shared" si="30"/>
        <v>0.63116343284722842</v>
      </c>
      <c r="F272" s="8"/>
      <c r="G272" s="1" t="s">
        <v>4</v>
      </c>
      <c r="H272" s="5">
        <f>27518302+485387</f>
        <v>28003689</v>
      </c>
      <c r="I272" s="5">
        <f>8277222+34338789</f>
        <v>42616011</v>
      </c>
      <c r="J272" s="7">
        <f t="shared" si="31"/>
        <v>0.65711661750791273</v>
      </c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2:26" ht="12.75" x14ac:dyDescent="0.2">
      <c r="B273" s="1" t="s">
        <v>5</v>
      </c>
      <c r="C273" s="5">
        <f>28248309+376480</f>
        <v>28624789</v>
      </c>
      <c r="D273" s="5">
        <f>9792048+35084412</f>
        <v>44876460</v>
      </c>
      <c r="E273" s="6">
        <f t="shared" si="30"/>
        <v>0.63785755382666098</v>
      </c>
      <c r="F273" s="8"/>
      <c r="G273" s="1" t="s">
        <v>5</v>
      </c>
      <c r="H273" s="5">
        <f>27121176+592956</f>
        <v>27714132</v>
      </c>
      <c r="I273" s="5">
        <f>6939943+34541218</f>
        <v>41481161</v>
      </c>
      <c r="J273" s="7">
        <f t="shared" si="31"/>
        <v>0.6681137010605851</v>
      </c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2:26" ht="12.75" x14ac:dyDescent="0.2">
      <c r="B274" s="1" t="s">
        <v>6</v>
      </c>
      <c r="C274" s="5">
        <f>27585929+380520</f>
        <v>27966449</v>
      </c>
      <c r="D274" s="5">
        <f>8175750+35885023</f>
        <v>44060773</v>
      </c>
      <c r="E274" s="6">
        <f t="shared" si="30"/>
        <v>0.63472442936940754</v>
      </c>
      <c r="F274" s="8"/>
      <c r="G274" s="1" t="s">
        <v>6</v>
      </c>
      <c r="H274" s="5">
        <f>25942083+637225</f>
        <v>26579308</v>
      </c>
      <c r="I274" s="5">
        <f>7740631+35382045</f>
        <v>43122676</v>
      </c>
      <c r="J274" s="7">
        <f t="shared" si="31"/>
        <v>0.61636499553042579</v>
      </c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2:26" ht="12.75" x14ac:dyDescent="0.2">
      <c r="B275" s="1" t="s">
        <v>7</v>
      </c>
      <c r="C275" s="5">
        <f>26840712+420661</f>
        <v>27261373</v>
      </c>
      <c r="D275" s="5">
        <f>8258804+36493204</f>
        <v>44752008</v>
      </c>
      <c r="E275" s="6">
        <f t="shared" si="30"/>
        <v>0.60916535856893839</v>
      </c>
      <c r="F275" s="8"/>
      <c r="G275" s="1" t="s">
        <v>7</v>
      </c>
      <c r="H275" s="5">
        <f>25213348+674524</f>
        <v>25887872</v>
      </c>
      <c r="I275" s="5">
        <f>7437329+36125835</f>
        <v>43563164</v>
      </c>
      <c r="J275" s="7">
        <f t="shared" si="31"/>
        <v>0.59426060053856511</v>
      </c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2:26" ht="12.75" x14ac:dyDescent="0.2">
      <c r="B276" s="1" t="s">
        <v>8</v>
      </c>
      <c r="C276" s="5">
        <f>25478213+426040</f>
        <v>25904253</v>
      </c>
      <c r="D276" s="5">
        <f>8738964+36140297</f>
        <v>44879261</v>
      </c>
      <c r="E276" s="6">
        <f t="shared" si="30"/>
        <v>0.57719874219854017</v>
      </c>
      <c r="F276" s="8"/>
      <c r="G276" s="1" t="s">
        <v>8</v>
      </c>
      <c r="H276" s="5">
        <f>23726175+684491</f>
        <v>24410666</v>
      </c>
      <c r="I276" s="5">
        <f>7546196+36900010</f>
        <v>44446206</v>
      </c>
      <c r="J276" s="7">
        <f t="shared" si="31"/>
        <v>0.5492182167359797</v>
      </c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2:26" ht="12.75" x14ac:dyDescent="0.2">
      <c r="B277" s="1" t="s">
        <v>9</v>
      </c>
      <c r="C277" s="5">
        <f>24777731+469166</f>
        <v>25246897</v>
      </c>
      <c r="D277" s="5">
        <f>8730650+36565840</f>
        <v>45296490</v>
      </c>
      <c r="E277" s="6">
        <f t="shared" si="30"/>
        <v>0.5573698315255774</v>
      </c>
      <c r="F277" s="8"/>
      <c r="G277" s="1" t="s">
        <v>9</v>
      </c>
      <c r="H277" s="5">
        <f>23128091+683304</f>
        <v>23811395</v>
      </c>
      <c r="I277" s="5">
        <f>7801540+37507506</f>
        <v>45309046</v>
      </c>
      <c r="J277" s="7">
        <f t="shared" si="31"/>
        <v>0.52553291455308948</v>
      </c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2:26" ht="12.75" x14ac:dyDescent="0.2">
      <c r="B278" s="1" t="s">
        <v>10</v>
      </c>
      <c r="C278" s="5">
        <f>24534794+355602</f>
        <v>24890396</v>
      </c>
      <c r="D278" s="5">
        <f>8475437+36404818</f>
        <v>44880255</v>
      </c>
      <c r="E278" s="6">
        <f t="shared" si="30"/>
        <v>0.55459569024284727</v>
      </c>
      <c r="F278" s="8"/>
      <c r="G278" s="1" t="s">
        <v>10</v>
      </c>
      <c r="H278" s="5">
        <f>22404506+849766</f>
        <v>23254272</v>
      </c>
      <c r="I278" s="5">
        <f>7680186+38416121</f>
        <v>46096307</v>
      </c>
      <c r="J278" s="7">
        <f t="shared" si="31"/>
        <v>0.50447147533966219</v>
      </c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2:26" ht="12.75" x14ac:dyDescent="0.2">
      <c r="B279" s="1" t="s">
        <v>11</v>
      </c>
      <c r="C279" s="5">
        <f>23968202+357871</f>
        <v>24326073</v>
      </c>
      <c r="D279" s="5">
        <f>8110971+36701435</f>
        <v>44812406</v>
      </c>
      <c r="E279" s="6">
        <f t="shared" si="30"/>
        <v>0.54284237717564199</v>
      </c>
      <c r="F279" s="8"/>
      <c r="G279" s="1" t="s">
        <v>11</v>
      </c>
      <c r="H279" s="5">
        <f>21985592+849266</f>
        <v>22834858</v>
      </c>
      <c r="I279" s="5">
        <f>7384523+37842020</f>
        <v>45226543</v>
      </c>
      <c r="J279" s="7">
        <f t="shared" si="31"/>
        <v>0.50489947905149413</v>
      </c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2:26" ht="12.75" x14ac:dyDescent="0.2">
      <c r="B280" s="1" t="s">
        <v>12</v>
      </c>
      <c r="C280" s="5">
        <f>24230752+343660</f>
        <v>24574412</v>
      </c>
      <c r="D280" s="5">
        <f>9309734+36291057</f>
        <v>45600791</v>
      </c>
      <c r="E280" s="6">
        <f t="shared" si="30"/>
        <v>0.53890319578009072</v>
      </c>
      <c r="F280" s="8"/>
      <c r="G280" s="1" t="s">
        <v>12</v>
      </c>
      <c r="H280" s="5">
        <f>21953455+865776</f>
        <v>22819231</v>
      </c>
      <c r="I280" s="5">
        <f>7947203+38400322</f>
        <v>46347525</v>
      </c>
      <c r="J280" s="7">
        <f t="shared" si="31"/>
        <v>0.49235058398479747</v>
      </c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2:26" ht="12.75" x14ac:dyDescent="0.2">
      <c r="B281" s="2"/>
      <c r="C281" s="5"/>
      <c r="D281" s="5"/>
      <c r="E281" s="6"/>
      <c r="F281" s="8"/>
      <c r="G281" s="2"/>
      <c r="H281" s="5"/>
      <c r="I281" s="5"/>
      <c r="J281" s="7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2:26" ht="12.75" x14ac:dyDescent="0.2">
      <c r="B282" s="1" t="s">
        <v>13</v>
      </c>
      <c r="C282" s="5">
        <f>AVERAGE(C269:C280)</f>
        <v>26390314.666666668</v>
      </c>
      <c r="D282" s="5">
        <f>AVERAGE(D269:D280)</f>
        <v>45173352.25</v>
      </c>
      <c r="E282" s="6">
        <f>C282/D282</f>
        <v>0.58420093599909151</v>
      </c>
      <c r="F282" s="8"/>
      <c r="G282" s="1" t="s">
        <v>13</v>
      </c>
      <c r="H282" s="5">
        <f>AVERAGE(H269:H280)</f>
        <v>25194424.666666668</v>
      </c>
      <c r="I282" s="5">
        <f>AVERAGE(I269:I280)</f>
        <v>44471378.166666664</v>
      </c>
      <c r="J282" s="7">
        <f>H282/I282</f>
        <v>0.56653123211618939</v>
      </c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2:26" ht="12.75" x14ac:dyDescent="0.2">
      <c r="B283" s="2"/>
      <c r="C283" s="2"/>
      <c r="D283" s="2"/>
      <c r="E283" s="4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2:26" ht="12.75" x14ac:dyDescent="0.2">
      <c r="B284" s="2"/>
      <c r="C284" s="2"/>
      <c r="D284" s="2"/>
      <c r="E284" s="4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2:26" ht="12.75" x14ac:dyDescent="0.2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2:26" ht="12.75" x14ac:dyDescent="0.2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2:26" ht="12.75" x14ac:dyDescent="0.2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2:26" ht="12.75" x14ac:dyDescent="0.2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2:26" ht="12.75" x14ac:dyDescent="0.2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2:26" ht="12.75" x14ac:dyDescent="0.2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2:26" ht="12.75" x14ac:dyDescent="0.2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2:26" ht="12.75" x14ac:dyDescent="0.2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2:26" ht="12.75" x14ac:dyDescent="0.2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2:26" ht="12.75" x14ac:dyDescent="0.2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2:26" ht="12.75" x14ac:dyDescent="0.2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2:26" ht="12.75" x14ac:dyDescent="0.2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2:26" ht="12.75" x14ac:dyDescent="0.2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2:26" ht="12.75" x14ac:dyDescent="0.2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2:26" ht="12.75" x14ac:dyDescent="0.2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2:26" ht="12.75" x14ac:dyDescent="0.2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2:26" ht="12.75" x14ac:dyDescent="0.2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2:26" ht="12.75" x14ac:dyDescent="0.2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2:26" ht="12.75" x14ac:dyDescent="0.2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2:26" ht="12.75" x14ac:dyDescent="0.2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2:26" ht="12.75" x14ac:dyDescent="0.2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2:26" ht="12.75" x14ac:dyDescent="0.2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2:26" ht="12.75" x14ac:dyDescent="0.2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2:26" ht="12.75" x14ac:dyDescent="0.2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2:26" ht="12.75" x14ac:dyDescent="0.2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2:26" ht="12.75" x14ac:dyDescent="0.2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2:26" ht="12.75" x14ac:dyDescent="0.2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2:26" ht="12.75" x14ac:dyDescent="0.2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2:26" ht="12.75" x14ac:dyDescent="0.2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2:26" ht="12.75" x14ac:dyDescent="0.2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2:26" ht="12.75" x14ac:dyDescent="0.2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2:26" ht="12.75" x14ac:dyDescent="0.2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2:26" ht="12.75" x14ac:dyDescent="0.2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2:26" ht="12.75" x14ac:dyDescent="0.2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2:26" ht="12.75" x14ac:dyDescent="0.2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2:26" ht="12.75" x14ac:dyDescent="0.2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2:26" ht="12.75" x14ac:dyDescent="0.2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2:26" ht="12.75" x14ac:dyDescent="0.2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2:26" ht="12.75" x14ac:dyDescent="0.2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2:26" ht="12.75" x14ac:dyDescent="0.2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2:26" ht="12.75" x14ac:dyDescent="0.2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2:26" ht="12.75" x14ac:dyDescent="0.2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2:26" ht="12.75" x14ac:dyDescent="0.2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2:26" ht="12.75" x14ac:dyDescent="0.2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2:26" ht="12.75" x14ac:dyDescent="0.2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2:26" ht="12.75" x14ac:dyDescent="0.2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2:26" ht="12.75" x14ac:dyDescent="0.2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2:26" ht="12.75" x14ac:dyDescent="0.2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2:26" ht="12.75" x14ac:dyDescent="0.2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2:26" ht="12.75" x14ac:dyDescent="0.2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2:26" ht="12.75" x14ac:dyDescent="0.2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2:26" ht="12.75" x14ac:dyDescent="0.2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2:26" ht="12.75" x14ac:dyDescent="0.2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2:26" ht="12.75" x14ac:dyDescent="0.2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2:26" ht="12.75" x14ac:dyDescent="0.2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2:26" ht="12.75" x14ac:dyDescent="0.2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2:26" ht="12.75" x14ac:dyDescent="0.2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2:26" ht="12.75" x14ac:dyDescent="0.2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2:26" ht="12.75" x14ac:dyDescent="0.2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2:26" ht="12.75" x14ac:dyDescent="0.2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2:26" ht="12.75" x14ac:dyDescent="0.2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2:26" ht="12.75" x14ac:dyDescent="0.2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2:26" ht="12.75" x14ac:dyDescent="0.2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2:26" ht="12.75" x14ac:dyDescent="0.2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2:26" ht="12.75" x14ac:dyDescent="0.2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2:26" ht="12.75" x14ac:dyDescent="0.2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2:26" ht="12.75" x14ac:dyDescent="0.2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2:26" ht="12.75" x14ac:dyDescent="0.2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2:26" ht="12.75" x14ac:dyDescent="0.2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2:26" ht="12.75" x14ac:dyDescent="0.2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2:26" ht="12.75" x14ac:dyDescent="0.2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2:26" ht="12.75" x14ac:dyDescent="0.2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2:26" ht="12.75" x14ac:dyDescent="0.2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2:26" ht="12.75" x14ac:dyDescent="0.2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2:26" ht="12.75" x14ac:dyDescent="0.2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2:26" ht="12.75" x14ac:dyDescent="0.2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2:26" ht="12.75" x14ac:dyDescent="0.2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2:26" ht="12.75" x14ac:dyDescent="0.2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2:26" ht="12.75" x14ac:dyDescent="0.2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2:26" ht="12.75" x14ac:dyDescent="0.2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2:26" ht="12.75" x14ac:dyDescent="0.2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2:26" ht="12.75" x14ac:dyDescent="0.2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2:26" ht="12.75" x14ac:dyDescent="0.2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2:26" ht="12.75" x14ac:dyDescent="0.2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2:26" ht="12.75" x14ac:dyDescent="0.2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2:26" ht="12.75" x14ac:dyDescent="0.2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2:26" ht="12.75" x14ac:dyDescent="0.2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2:26" ht="12.75" x14ac:dyDescent="0.2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2:26" ht="12.75" x14ac:dyDescent="0.2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2:26" ht="12.75" x14ac:dyDescent="0.2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2:26" ht="12.75" x14ac:dyDescent="0.2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2:26" ht="12.75" x14ac:dyDescent="0.2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2:26" ht="12.75" x14ac:dyDescent="0.2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2:26" ht="12.75" x14ac:dyDescent="0.2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2:26" ht="12.75" x14ac:dyDescent="0.2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2:26" ht="12.75" x14ac:dyDescent="0.2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2:26" ht="12.75" x14ac:dyDescent="0.2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2:26" ht="12.75" x14ac:dyDescent="0.2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2:26" ht="12.75" x14ac:dyDescent="0.2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2:26" ht="12.75" x14ac:dyDescent="0.2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2:26" ht="12.75" x14ac:dyDescent="0.2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2:26" ht="12.75" x14ac:dyDescent="0.2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2:26" ht="12.75" x14ac:dyDescent="0.2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2:26" ht="12.75" x14ac:dyDescent="0.2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2:26" ht="12.75" x14ac:dyDescent="0.2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2:26" ht="12.75" x14ac:dyDescent="0.2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2:26" ht="12.75" x14ac:dyDescent="0.2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2:26" ht="12.75" x14ac:dyDescent="0.2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2:26" ht="12.75" x14ac:dyDescent="0.2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2:26" ht="12.75" x14ac:dyDescent="0.2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2:26" ht="12.75" x14ac:dyDescent="0.2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2:26" ht="12.75" x14ac:dyDescent="0.2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2:26" ht="12.75" x14ac:dyDescent="0.2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2:26" ht="12.75" x14ac:dyDescent="0.2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2:26" ht="12.75" x14ac:dyDescent="0.2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2:26" ht="12.75" x14ac:dyDescent="0.2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2:26" ht="12.75" x14ac:dyDescent="0.2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2:26" ht="12.75" x14ac:dyDescent="0.2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2:26" ht="12.75" x14ac:dyDescent="0.2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2:26" ht="12.75" x14ac:dyDescent="0.2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</sheetData>
  <phoneticPr fontId="0" type="noConversion"/>
  <pageMargins left="0.25" right="0.25" top="0.5" bottom="0.5" header="0.5" footer="0.5"/>
  <pageSetup paperSize="5" orientation="landscape" horizontalDpi="4294967292" verticalDpi="300" r:id="rId1"/>
  <headerFooter alignWithMargins="0"/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EB29-9938-4CE0-A7D2-D8A0CB4F9F3A}">
  <dimension ref="A1:E26"/>
  <sheetViews>
    <sheetView tabSelected="1" topLeftCell="A4" zoomScaleNormal="100" workbookViewId="0">
      <selection activeCell="C25" sqref="C25"/>
    </sheetView>
  </sheetViews>
  <sheetFormatPr defaultRowHeight="12.75" x14ac:dyDescent="0.2"/>
  <cols>
    <col min="1" max="1" width="14.875" style="29" customWidth="1"/>
    <col min="2" max="2" width="18.75" style="29" customWidth="1"/>
    <col min="3" max="3" width="18.875" style="29" customWidth="1"/>
    <col min="4" max="4" width="15.75" style="29" customWidth="1"/>
    <col min="5" max="16384" width="9" style="29"/>
  </cols>
  <sheetData>
    <row r="1" spans="1:5" x14ac:dyDescent="0.2">
      <c r="A1" s="37" t="s">
        <v>23</v>
      </c>
      <c r="B1" s="37"/>
      <c r="C1" s="37"/>
      <c r="D1" s="37"/>
    </row>
    <row r="2" spans="1:5" x14ac:dyDescent="0.2">
      <c r="A2" s="37" t="s">
        <v>24</v>
      </c>
      <c r="B2" s="37"/>
      <c r="C2" s="37"/>
      <c r="D2" s="37"/>
    </row>
    <row r="4" spans="1:5" ht="25.5" x14ac:dyDescent="0.2">
      <c r="A4" s="30" t="s">
        <v>25</v>
      </c>
      <c r="B4" s="30" t="s">
        <v>26</v>
      </c>
      <c r="C4" s="30" t="s">
        <v>27</v>
      </c>
      <c r="D4" s="30" t="s">
        <v>28</v>
      </c>
      <c r="E4" s="30"/>
    </row>
    <row r="5" spans="1:5" x14ac:dyDescent="0.2">
      <c r="A5" s="31">
        <v>44651</v>
      </c>
      <c r="B5" s="32">
        <v>16959548</v>
      </c>
      <c r="C5" s="32">
        <v>160818143</v>
      </c>
      <c r="D5" s="33">
        <f t="shared" ref="D5:D8" si="0">B5/C5</f>
        <v>0.10545792709470597</v>
      </c>
    </row>
    <row r="6" spans="1:5" x14ac:dyDescent="0.2">
      <c r="A6" s="31">
        <v>44742</v>
      </c>
      <c r="B6" s="32">
        <v>19763690</v>
      </c>
      <c r="C6" s="32">
        <v>157342726</v>
      </c>
      <c r="D6" s="33">
        <f t="shared" si="0"/>
        <v>0.12560917496751645</v>
      </c>
    </row>
    <row r="7" spans="1:5" x14ac:dyDescent="0.2">
      <c r="A7" s="31">
        <v>44834</v>
      </c>
      <c r="B7" s="32">
        <v>22849496</v>
      </c>
      <c r="C7" s="32">
        <v>156865959</v>
      </c>
      <c r="D7" s="33">
        <f t="shared" si="0"/>
        <v>0.14566255257458377</v>
      </c>
    </row>
    <row r="8" spans="1:5" x14ac:dyDescent="0.2">
      <c r="A8" s="31">
        <v>44926</v>
      </c>
      <c r="B8" s="32">
        <v>19678741</v>
      </c>
      <c r="C8" s="32">
        <v>154221009</v>
      </c>
      <c r="D8" s="33">
        <f t="shared" si="0"/>
        <v>0.12760090941954608</v>
      </c>
    </row>
    <row r="10" spans="1:5" ht="25.5" x14ac:dyDescent="0.2">
      <c r="A10" s="30" t="s">
        <v>25</v>
      </c>
      <c r="B10" s="30" t="s">
        <v>26</v>
      </c>
      <c r="C10" s="30" t="s">
        <v>27</v>
      </c>
      <c r="D10" s="30" t="s">
        <v>28</v>
      </c>
    </row>
    <row r="11" spans="1:5" x14ac:dyDescent="0.2">
      <c r="A11" s="31">
        <v>45016</v>
      </c>
      <c r="B11" s="32">
        <v>18436714</v>
      </c>
      <c r="C11" s="32">
        <v>140484275</v>
      </c>
      <c r="D11" s="33">
        <f t="shared" ref="D11:D14" si="1">B11/C11</f>
        <v>0.13123685195371509</v>
      </c>
    </row>
    <row r="12" spans="1:5" x14ac:dyDescent="0.2">
      <c r="A12" s="31">
        <v>45107</v>
      </c>
      <c r="B12" s="32">
        <v>22788048</v>
      </c>
      <c r="C12" s="32">
        <v>125148988</v>
      </c>
      <c r="D12" s="33">
        <f t="shared" si="1"/>
        <v>0.18208735335518653</v>
      </c>
    </row>
    <row r="13" spans="1:5" x14ac:dyDescent="0.2">
      <c r="A13" s="31">
        <v>45199</v>
      </c>
      <c r="B13" s="32">
        <v>24836554</v>
      </c>
      <c r="C13" s="32">
        <v>121251694</v>
      </c>
      <c r="D13" s="33">
        <f t="shared" si="1"/>
        <v>0.20483469698988288</v>
      </c>
    </row>
    <row r="14" spans="1:5" x14ac:dyDescent="0.2">
      <c r="A14" s="31">
        <v>45291</v>
      </c>
      <c r="B14" s="32">
        <v>23071113</v>
      </c>
      <c r="C14" s="32">
        <v>118994649</v>
      </c>
      <c r="D14" s="33">
        <f t="shared" si="1"/>
        <v>0.19388361740535073</v>
      </c>
    </row>
    <row r="16" spans="1:5" ht="25.5" x14ac:dyDescent="0.2">
      <c r="A16" s="30" t="s">
        <v>25</v>
      </c>
      <c r="B16" s="30" t="s">
        <v>26</v>
      </c>
      <c r="C16" s="30" t="s">
        <v>27</v>
      </c>
      <c r="D16" s="30" t="s">
        <v>28</v>
      </c>
    </row>
    <row r="17" spans="1:4" x14ac:dyDescent="0.2">
      <c r="A17" s="31">
        <v>45382</v>
      </c>
      <c r="B17" s="32">
        <v>22211523</v>
      </c>
      <c r="C17" s="32">
        <v>117856673</v>
      </c>
      <c r="D17" s="33">
        <f t="shared" ref="D17:D20" si="2">B17/C17</f>
        <v>0.18846215860853294</v>
      </c>
    </row>
    <row r="18" spans="1:4" x14ac:dyDescent="0.2">
      <c r="A18" s="31">
        <v>45473</v>
      </c>
      <c r="B18" s="32">
        <v>26087112</v>
      </c>
      <c r="C18" s="32">
        <v>123803822</v>
      </c>
      <c r="D18" s="33">
        <f t="shared" si="2"/>
        <v>0.21071330091893287</v>
      </c>
    </row>
    <row r="19" spans="1:4" x14ac:dyDescent="0.2">
      <c r="A19" s="31">
        <v>45565</v>
      </c>
      <c r="B19" s="32">
        <v>27588012</v>
      </c>
      <c r="C19" s="32">
        <v>123881827</v>
      </c>
      <c r="D19" s="33">
        <f t="shared" si="2"/>
        <v>0.22269619901553439</v>
      </c>
    </row>
    <row r="20" spans="1:4" x14ac:dyDescent="0.2">
      <c r="A20" s="31">
        <v>45657</v>
      </c>
      <c r="B20" s="32">
        <v>25338312.32</v>
      </c>
      <c r="C20" s="32">
        <v>135237398.50999999</v>
      </c>
      <c r="D20" s="33">
        <f t="shared" si="2"/>
        <v>0.18736172537455595</v>
      </c>
    </row>
    <row r="21" spans="1:4" x14ac:dyDescent="0.2">
      <c r="A21" s="34"/>
      <c r="B21" s="35"/>
      <c r="C21" s="35"/>
      <c r="D21" s="36"/>
    </row>
    <row r="22" spans="1:4" ht="25.5" x14ac:dyDescent="0.2">
      <c r="A22" s="30" t="s">
        <v>25</v>
      </c>
      <c r="B22" s="30" t="s">
        <v>26</v>
      </c>
      <c r="C22" s="30" t="s">
        <v>27</v>
      </c>
      <c r="D22" s="30" t="s">
        <v>28</v>
      </c>
    </row>
    <row r="23" spans="1:4" x14ac:dyDescent="0.2">
      <c r="A23" s="31">
        <v>45747</v>
      </c>
      <c r="B23" s="32">
        <v>22065646</v>
      </c>
      <c r="C23" s="32">
        <v>134483974</v>
      </c>
      <c r="D23" s="33">
        <f t="shared" ref="D23:D26" si="3">B23/C23</f>
        <v>0.16407639768289417</v>
      </c>
    </row>
    <row r="24" spans="1:4" x14ac:dyDescent="0.2">
      <c r="A24" s="31">
        <v>45838</v>
      </c>
      <c r="B24" s="32">
        <v>24493627.739999998</v>
      </c>
      <c r="C24" s="32">
        <v>133856984.29000001</v>
      </c>
      <c r="D24" s="33">
        <f t="shared" si="3"/>
        <v>0.18298356167157304</v>
      </c>
    </row>
    <row r="25" spans="1:4" x14ac:dyDescent="0.2">
      <c r="A25" s="31">
        <v>45930</v>
      </c>
      <c r="B25" s="32">
        <v>0</v>
      </c>
      <c r="C25" s="32">
        <v>0</v>
      </c>
      <c r="D25" s="33" t="e">
        <f t="shared" si="3"/>
        <v>#DIV/0!</v>
      </c>
    </row>
    <row r="26" spans="1:4" x14ac:dyDescent="0.2">
      <c r="A26" s="31">
        <v>46022</v>
      </c>
      <c r="B26" s="32">
        <v>0</v>
      </c>
      <c r="C26" s="32">
        <v>0</v>
      </c>
      <c r="D26" s="33" t="e">
        <f t="shared" si="3"/>
        <v>#DIV/0!</v>
      </c>
    </row>
  </sheetData>
  <mergeCells count="2">
    <mergeCell ref="A1:D1"/>
    <mergeCell ref="A2:D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L-D Ratio History thru 2023</vt:lpstr>
      <vt:lpstr>Loan to Deposit Ratio History-</vt:lpstr>
      <vt:lpstr>'L-D Ratio History thru 2023'!Print_Area</vt:lpstr>
      <vt:lpstr>'L-D Ratio History thru 2023'!Print_Area_MI</vt:lpstr>
    </vt:vector>
  </TitlesOfParts>
  <Company>First State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 Alvestad</dc:creator>
  <cp:lastModifiedBy>Barbie Alvestad</cp:lastModifiedBy>
  <cp:lastPrinted>2024-07-05T16:31:15Z</cp:lastPrinted>
  <dcterms:created xsi:type="dcterms:W3CDTF">1998-01-15T18:20:39Z</dcterms:created>
  <dcterms:modified xsi:type="dcterms:W3CDTF">2025-07-22T21:08:50Z</dcterms:modified>
</cp:coreProperties>
</file>